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0" windowWidth="16815" windowHeight="7755" tabRatio="772"/>
  </bookViews>
  <sheets>
    <sheet name="Board" sheetId="56" r:id="rId1"/>
    <sheet name="OpenBoard" sheetId="57" r:id="rId2"/>
    <sheet name="Stream-wise" sheetId="64" r:id="rId3"/>
    <sheet name="TS" sheetId="58" r:id="rId4"/>
    <sheet name="Pass%TS" sheetId="59" r:id="rId5"/>
  </sheets>
  <externalReferences>
    <externalReference r:id="rId6"/>
    <externalReference r:id="rId7"/>
    <externalReference r:id="rId8"/>
  </externalReferences>
  <definedNames>
    <definedName name="_xlnm._FilterDatabase" localSheetId="0" hidden="1">Board!$A$7:$FZ$47</definedName>
    <definedName name="_xlnm.Print_Area" localSheetId="0">Board!$A$1:$FZ$47</definedName>
    <definedName name="_xlnm.Print_Area" localSheetId="1">OpenBoard!$A$1:$CB$19</definedName>
    <definedName name="_xlnm.Print_Area" localSheetId="4">'Pass%TS'!$A$1:$J$14</definedName>
    <definedName name="_xlnm.Print_Area" localSheetId="2">'Stream-wise'!$A$1:$CE$47</definedName>
    <definedName name="_xlnm.Print_Area" localSheetId="3">TS!$A$1:$S$17</definedName>
    <definedName name="_xlnm.Print_Titles" localSheetId="0">Board!$A:$B,Board!$1:$7</definedName>
    <definedName name="_xlnm.Print_Titles" localSheetId="1">OpenBoard!$A:$B</definedName>
    <definedName name="_xlnm.Print_Titles" localSheetId="2">'Stream-wise'!$A:$B,'Stream-wise'!$1:$7</definedName>
    <definedName name="_xlnm.Print_Titles" localSheetId="3">TS!$A:$A</definedName>
  </definedNames>
  <calcPr calcId="124519"/>
</workbook>
</file>

<file path=xl/calcChain.xml><?xml version="1.0" encoding="utf-8"?>
<calcChain xmlns="http://schemas.openxmlformats.org/spreadsheetml/2006/main">
  <c r="B9" i="59"/>
  <c r="C9"/>
  <c r="D9"/>
  <c r="E9"/>
  <c r="F9"/>
  <c r="G9"/>
  <c r="H9"/>
  <c r="I9"/>
  <c r="J9"/>
  <c r="B10"/>
  <c r="C10"/>
  <c r="D10"/>
  <c r="E10"/>
  <c r="F10"/>
  <c r="G10"/>
  <c r="H10"/>
  <c r="I10"/>
  <c r="J10"/>
  <c r="B11"/>
  <c r="C11"/>
  <c r="D11"/>
  <c r="E11"/>
  <c r="F11"/>
  <c r="G11"/>
  <c r="H11"/>
  <c r="I11"/>
  <c r="J11"/>
  <c r="B12"/>
  <c r="C12"/>
  <c r="D12"/>
  <c r="E12"/>
  <c r="F12"/>
  <c r="G12"/>
  <c r="H12"/>
  <c r="I12"/>
  <c r="J12"/>
  <c r="B13"/>
  <c r="C13"/>
  <c r="D13"/>
  <c r="E13"/>
  <c r="F13"/>
  <c r="G13"/>
  <c r="H13"/>
  <c r="I13"/>
  <c r="J13"/>
  <c r="AY14" i="57"/>
  <c r="BK14" s="1"/>
  <c r="AZ14"/>
  <c r="BL14" s="1"/>
  <c r="BG14"/>
  <c r="AR14"/>
  <c r="AJ14"/>
  <c r="AV14" s="1"/>
  <c r="AK14"/>
  <c r="AW14" s="1"/>
  <c r="AH14"/>
  <c r="AG14"/>
  <c r="AC14"/>
  <c r="U14"/>
  <c r="V14"/>
  <c r="T14"/>
  <c r="BA14" s="1"/>
  <c r="Q14"/>
  <c r="N14"/>
  <c r="AL14" s="1"/>
  <c r="K14"/>
  <c r="H14"/>
  <c r="W14" s="1"/>
  <c r="AI14" s="1"/>
  <c r="D14"/>
  <c r="C14"/>
  <c r="BM14" l="1"/>
  <c r="E14"/>
  <c r="AX14"/>
  <c r="FS44" i="56"/>
  <c r="FR44"/>
  <c r="FP44"/>
  <c r="FO44"/>
  <c r="FD44"/>
  <c r="FC44"/>
  <c r="FA44"/>
  <c r="EZ44"/>
  <c r="EO44"/>
  <c r="EN44"/>
  <c r="EL44"/>
  <c r="EK44"/>
  <c r="DK44"/>
  <c r="DJ44"/>
  <c r="DH44"/>
  <c r="DG44"/>
  <c r="DE44"/>
  <c r="DD44"/>
  <c r="CV44"/>
  <c r="CU44"/>
  <c r="CS44"/>
  <c r="CR44"/>
  <c r="CP44"/>
  <c r="CO44"/>
  <c r="BR44"/>
  <c r="BQ44"/>
  <c r="BO44"/>
  <c r="BN44"/>
  <c r="BC44"/>
  <c r="BB44"/>
  <c r="Y44"/>
  <c r="X44"/>
  <c r="V44"/>
  <c r="U44"/>
  <c r="J44"/>
  <c r="I44"/>
  <c r="Q42" i="64" l="1"/>
  <c r="N42"/>
  <c r="K42"/>
  <c r="H42"/>
  <c r="B20" i="57" l="1"/>
  <c r="J8" i="59"/>
  <c r="I8"/>
  <c r="H8"/>
  <c r="G8"/>
  <c r="F8"/>
  <c r="E8"/>
  <c r="D8"/>
  <c r="C8"/>
  <c r="B8"/>
  <c r="J7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  <c r="J4"/>
  <c r="I4"/>
  <c r="H4"/>
  <c r="G4"/>
  <c r="F4"/>
  <c r="E4"/>
  <c r="D4"/>
  <c r="C4"/>
  <c r="B4"/>
  <c r="DZ28" i="56" l="1"/>
  <c r="DY28"/>
  <c r="DW28"/>
  <c r="DV28"/>
  <c r="DT28"/>
  <c r="DS28"/>
  <c r="DN28"/>
  <c r="DM28"/>
  <c r="DP28" s="1"/>
  <c r="DL28"/>
  <c r="DI28"/>
  <c r="DF28"/>
  <c r="CY28"/>
  <c r="DB28" s="1"/>
  <c r="CX28"/>
  <c r="DA28" s="1"/>
  <c r="CW28"/>
  <c r="CT28"/>
  <c r="CQ28"/>
  <c r="CG28"/>
  <c r="CF28"/>
  <c r="BU28"/>
  <c r="BT28"/>
  <c r="BS28"/>
  <c r="BP28"/>
  <c r="BL28"/>
  <c r="BL44" s="1"/>
  <c r="BK28"/>
  <c r="BK44" s="1"/>
  <c r="BD28"/>
  <c r="AZ28"/>
  <c r="AY28"/>
  <c r="AW28"/>
  <c r="AW44" s="1"/>
  <c r="AV28"/>
  <c r="AV44" s="1"/>
  <c r="AN28"/>
  <c r="AM28"/>
  <c r="AB28"/>
  <c r="AA28"/>
  <c r="Z28"/>
  <c r="W28"/>
  <c r="S28"/>
  <c r="S44" s="1"/>
  <c r="R28"/>
  <c r="R44" s="1"/>
  <c r="K28"/>
  <c r="G28"/>
  <c r="F28"/>
  <c r="D28"/>
  <c r="D44" s="1"/>
  <c r="C28"/>
  <c r="C44" s="1"/>
  <c r="CF45" i="64"/>
  <c r="CF46"/>
  <c r="CF47"/>
  <c r="O44"/>
  <c r="BV28" i="56" l="1"/>
  <c r="L28"/>
  <c r="O28" s="1"/>
  <c r="F44"/>
  <c r="BF28"/>
  <c r="AZ44"/>
  <c r="AK28"/>
  <c r="AQ28" s="1"/>
  <c r="EI28" s="1"/>
  <c r="G44"/>
  <c r="EB28"/>
  <c r="FL28" s="1"/>
  <c r="CC28"/>
  <c r="CI28" s="1"/>
  <c r="EW28" s="1"/>
  <c r="AY44"/>
  <c r="T28"/>
  <c r="M28"/>
  <c r="P28" s="1"/>
  <c r="AC28"/>
  <c r="BE28"/>
  <c r="BH28" s="1"/>
  <c r="CH28"/>
  <c r="CA28"/>
  <c r="EA28"/>
  <c r="AO28"/>
  <c r="EC28"/>
  <c r="FM28" s="1"/>
  <c r="BZ28"/>
  <c r="DO28"/>
  <c r="DR28" s="1"/>
  <c r="AH28"/>
  <c r="AX28"/>
  <c r="AG28"/>
  <c r="BX28"/>
  <c r="AE28"/>
  <c r="BW28"/>
  <c r="CZ28"/>
  <c r="DC28" s="1"/>
  <c r="DU28"/>
  <c r="BM28"/>
  <c r="DQ28"/>
  <c r="H28"/>
  <c r="N28" s="1"/>
  <c r="AD28"/>
  <c r="DX28"/>
  <c r="BA28"/>
  <c r="AJ28"/>
  <c r="CD28"/>
  <c r="CJ28" s="1"/>
  <c r="E28"/>
  <c r="BI28"/>
  <c r="AF28" l="1"/>
  <c r="BY28"/>
  <c r="EE28"/>
  <c r="CB28"/>
  <c r="BG28"/>
  <c r="BJ28" s="1"/>
  <c r="AI28"/>
  <c r="Q28"/>
  <c r="AT28"/>
  <c r="ED28"/>
  <c r="FN28" s="1"/>
  <c r="EF28"/>
  <c r="CL28"/>
  <c r="CM28"/>
  <c r="EX28"/>
  <c r="AP28"/>
  <c r="EH28" s="1"/>
  <c r="AL28"/>
  <c r="CK28"/>
  <c r="CE28"/>
  <c r="EG28" l="1"/>
  <c r="CN28"/>
  <c r="EY28"/>
  <c r="AR28"/>
  <c r="AS28"/>
  <c r="AU28" l="1"/>
  <c r="EJ28"/>
  <c r="BE22" i="64"/>
  <c r="BF22"/>
  <c r="BG22"/>
  <c r="BE24"/>
  <c r="BF24"/>
  <c r="BG24"/>
  <c r="BE25"/>
  <c r="BF25"/>
  <c r="BG25"/>
  <c r="BE26"/>
  <c r="BF26"/>
  <c r="BG26"/>
  <c r="BE27"/>
  <c r="BF27"/>
  <c r="BG27"/>
  <c r="BE28"/>
  <c r="BF28"/>
  <c r="BG28"/>
  <c r="BE29"/>
  <c r="BF29"/>
  <c r="BG29"/>
  <c r="BE30"/>
  <c r="BF30"/>
  <c r="BG30"/>
  <c r="BE32"/>
  <c r="BF32"/>
  <c r="BG32"/>
  <c r="BE34"/>
  <c r="BF34"/>
  <c r="BG34"/>
  <c r="BE35"/>
  <c r="BF35"/>
  <c r="BG35"/>
  <c r="BE36"/>
  <c r="BF36"/>
  <c r="BG36"/>
  <c r="BE37"/>
  <c r="BF37"/>
  <c r="BG37"/>
  <c r="BE38"/>
  <c r="BF38"/>
  <c r="BG38"/>
  <c r="BE39"/>
  <c r="BF39"/>
  <c r="BG39"/>
  <c r="BE40"/>
  <c r="BF40"/>
  <c r="BG40"/>
  <c r="BE41"/>
  <c r="BF41"/>
  <c r="BG41"/>
  <c r="BE42"/>
  <c r="BF42"/>
  <c r="BG42"/>
  <c r="BG21"/>
  <c r="BF21"/>
  <c r="BE21"/>
  <c r="BG20"/>
  <c r="BF20"/>
  <c r="BE20"/>
  <c r="BG18"/>
  <c r="BF18"/>
  <c r="BE18"/>
  <c r="BF15"/>
  <c r="BG15"/>
  <c r="BE16"/>
  <c r="BF16"/>
  <c r="BG16"/>
  <c r="BE10"/>
  <c r="BF10"/>
  <c r="BG10"/>
  <c r="AD21"/>
  <c r="AE21"/>
  <c r="AF21"/>
  <c r="AD22"/>
  <c r="AE22"/>
  <c r="AF22"/>
  <c r="AD24"/>
  <c r="AE24"/>
  <c r="AF24"/>
  <c r="AD25"/>
  <c r="AE25"/>
  <c r="AF25"/>
  <c r="AD26"/>
  <c r="AE26"/>
  <c r="AF26"/>
  <c r="AD27"/>
  <c r="AE27"/>
  <c r="AF27"/>
  <c r="AD28"/>
  <c r="AE28"/>
  <c r="AF28"/>
  <c r="AD29"/>
  <c r="AE29"/>
  <c r="AF29"/>
  <c r="AD30"/>
  <c r="AE30"/>
  <c r="AF30"/>
  <c r="AD32"/>
  <c r="AE32"/>
  <c r="AF32"/>
  <c r="AD34"/>
  <c r="AE34"/>
  <c r="AF34"/>
  <c r="AD35"/>
  <c r="AE35"/>
  <c r="AF35"/>
  <c r="AD36"/>
  <c r="AE36"/>
  <c r="AF36"/>
  <c r="AD37"/>
  <c r="AE37"/>
  <c r="AF37"/>
  <c r="AD38"/>
  <c r="AE38"/>
  <c r="AF38"/>
  <c r="AD39"/>
  <c r="AE39"/>
  <c r="AF39"/>
  <c r="AD40"/>
  <c r="AE40"/>
  <c r="AF40"/>
  <c r="AD41"/>
  <c r="AE41"/>
  <c r="AF41"/>
  <c r="AD42"/>
  <c r="AE42"/>
  <c r="AF42"/>
  <c r="AD43"/>
  <c r="AE43"/>
  <c r="AF43"/>
  <c r="AF20"/>
  <c r="AE20"/>
  <c r="AD20"/>
  <c r="AD17"/>
  <c r="AE17"/>
  <c r="AF17"/>
  <c r="AD15"/>
  <c r="AE15"/>
  <c r="AF15"/>
  <c r="AD16"/>
  <c r="AE16"/>
  <c r="AF16"/>
  <c r="AD10"/>
  <c r="AE10"/>
  <c r="AF10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4"/>
  <c r="D24"/>
  <c r="E24"/>
  <c r="C25"/>
  <c r="D25"/>
  <c r="E25"/>
  <c r="C26"/>
  <c r="D26"/>
  <c r="E26"/>
  <c r="C27"/>
  <c r="D27"/>
  <c r="E27"/>
  <c r="C28"/>
  <c r="D28"/>
  <c r="E28"/>
  <c r="C29"/>
  <c r="D29"/>
  <c r="E29"/>
  <c r="C30"/>
  <c r="D30"/>
  <c r="E30"/>
  <c r="C32"/>
  <c r="D32"/>
  <c r="E32"/>
  <c r="C34"/>
  <c r="D34"/>
  <c r="E34"/>
  <c r="C35"/>
  <c r="D35"/>
  <c r="E35"/>
  <c r="C36"/>
  <c r="D36"/>
  <c r="E36"/>
  <c r="C37"/>
  <c r="D37"/>
  <c r="E37"/>
  <c r="C38"/>
  <c r="D38"/>
  <c r="E38"/>
  <c r="C39"/>
  <c r="D39"/>
  <c r="E39"/>
  <c r="C40"/>
  <c r="D40"/>
  <c r="E40"/>
  <c r="C41"/>
  <c r="D41"/>
  <c r="E41"/>
  <c r="C42"/>
  <c r="D42"/>
  <c r="E42"/>
  <c r="C43"/>
  <c r="D43"/>
  <c r="E43"/>
  <c r="C10"/>
  <c r="D10"/>
  <c r="E10"/>
  <c r="BR44"/>
  <c r="BQ44"/>
  <c r="BO44"/>
  <c r="BN44"/>
  <c r="BL44"/>
  <c r="BK44"/>
  <c r="BI44"/>
  <c r="BH44"/>
  <c r="AQ44"/>
  <c r="AP44"/>
  <c r="AN44"/>
  <c r="AM44"/>
  <c r="AK44"/>
  <c r="AJ44"/>
  <c r="AH44"/>
  <c r="AG44"/>
  <c r="P44"/>
  <c r="Q44" s="1"/>
  <c r="M44"/>
  <c r="L44"/>
  <c r="J44"/>
  <c r="I44"/>
  <c r="G44"/>
  <c r="F44"/>
  <c r="BF15" i="57"/>
  <c r="BE15"/>
  <c r="BC15"/>
  <c r="BB15"/>
  <c r="AQ15"/>
  <c r="AP15"/>
  <c r="AN15"/>
  <c r="AM15"/>
  <c r="AB15"/>
  <c r="AA15"/>
  <c r="Y15"/>
  <c r="X15"/>
  <c r="P15"/>
  <c r="O15"/>
  <c r="J15"/>
  <c r="I15"/>
  <c r="D15"/>
  <c r="C15"/>
  <c r="BM44" i="64" l="1"/>
  <c r="AL44"/>
  <c r="BJ44"/>
  <c r="BP44"/>
  <c r="AO44"/>
  <c r="BS44"/>
  <c r="AI44"/>
  <c r="AR44"/>
  <c r="X42"/>
  <c r="AA42"/>
  <c r="R42"/>
  <c r="U42"/>
  <c r="S42"/>
  <c r="V42"/>
  <c r="Y42"/>
  <c r="AB42"/>
  <c r="T42"/>
  <c r="W42"/>
  <c r="Z42"/>
  <c r="AC42"/>
  <c r="H44"/>
  <c r="N44"/>
  <c r="K44"/>
  <c r="DZ32" i="56" l="1"/>
  <c r="DY32"/>
  <c r="DW32"/>
  <c r="DV32"/>
  <c r="DT32"/>
  <c r="DS32"/>
  <c r="DN32"/>
  <c r="DQ32" s="1"/>
  <c r="DM32"/>
  <c r="DL32"/>
  <c r="DI32"/>
  <c r="DF32"/>
  <c r="CY32"/>
  <c r="DB32" s="1"/>
  <c r="CX32"/>
  <c r="CW32"/>
  <c r="CT32"/>
  <c r="CQ32"/>
  <c r="CG32"/>
  <c r="CF32"/>
  <c r="CD32"/>
  <c r="CC32"/>
  <c r="CA32"/>
  <c r="BZ32"/>
  <c r="BU32"/>
  <c r="BX32" s="1"/>
  <c r="BT32"/>
  <c r="BS32"/>
  <c r="BP32"/>
  <c r="BM32"/>
  <c r="BF32"/>
  <c r="BI32" s="1"/>
  <c r="BE32"/>
  <c r="BA32"/>
  <c r="AX32"/>
  <c r="AN32"/>
  <c r="AM32"/>
  <c r="AK32"/>
  <c r="AJ32"/>
  <c r="AH32"/>
  <c r="AG32"/>
  <c r="AB32"/>
  <c r="AE32" s="1"/>
  <c r="AA32"/>
  <c r="Z32"/>
  <c r="W32"/>
  <c r="T32"/>
  <c r="M32"/>
  <c r="P32" s="1"/>
  <c r="L32"/>
  <c r="O32" s="1"/>
  <c r="K32"/>
  <c r="H32"/>
  <c r="N32" s="1"/>
  <c r="E32"/>
  <c r="FT30"/>
  <c r="FQ30"/>
  <c r="FE30"/>
  <c r="FB30"/>
  <c r="EP30"/>
  <c r="EM30"/>
  <c r="DZ30"/>
  <c r="DY30"/>
  <c r="DW30"/>
  <c r="DV30"/>
  <c r="DT30"/>
  <c r="DS30"/>
  <c r="DN30"/>
  <c r="DQ30" s="1"/>
  <c r="DM30"/>
  <c r="DP30" s="1"/>
  <c r="DL30"/>
  <c r="DI30"/>
  <c r="DF30"/>
  <c r="CY30"/>
  <c r="DB30" s="1"/>
  <c r="CX30"/>
  <c r="CW30"/>
  <c r="CT30"/>
  <c r="CQ30"/>
  <c r="CG30"/>
  <c r="CF30"/>
  <c r="CD30"/>
  <c r="CC30"/>
  <c r="CA30"/>
  <c r="BZ30"/>
  <c r="BU30"/>
  <c r="BX30" s="1"/>
  <c r="BT30"/>
  <c r="BS30"/>
  <c r="BP30"/>
  <c r="BM30"/>
  <c r="BF30"/>
  <c r="BE30"/>
  <c r="BH30" s="1"/>
  <c r="BD30"/>
  <c r="BA30"/>
  <c r="AX30"/>
  <c r="AN30"/>
  <c r="AM30"/>
  <c r="AK30"/>
  <c r="AJ30"/>
  <c r="AH30"/>
  <c r="AG30"/>
  <c r="AB30"/>
  <c r="AA30"/>
  <c r="AD30" s="1"/>
  <c r="Z30"/>
  <c r="W30"/>
  <c r="T30"/>
  <c r="M30"/>
  <c r="P30" s="1"/>
  <c r="L30"/>
  <c r="O30" s="1"/>
  <c r="K30"/>
  <c r="H30"/>
  <c r="E30"/>
  <c r="FT22"/>
  <c r="FQ22"/>
  <c r="FE22"/>
  <c r="FB22"/>
  <c r="EP22"/>
  <c r="EM22"/>
  <c r="DZ22"/>
  <c r="DY22"/>
  <c r="DW22"/>
  <c r="DV22"/>
  <c r="DT22"/>
  <c r="DN22"/>
  <c r="DM22"/>
  <c r="DP22" s="1"/>
  <c r="DI22"/>
  <c r="DF22"/>
  <c r="CY22"/>
  <c r="CX22"/>
  <c r="DA22" s="1"/>
  <c r="CW22"/>
  <c r="CT22"/>
  <c r="CQ22"/>
  <c r="CG22"/>
  <c r="CF22"/>
  <c r="CD22"/>
  <c r="CC22"/>
  <c r="CA22"/>
  <c r="BZ22"/>
  <c r="BU22"/>
  <c r="BT22"/>
  <c r="BW22" s="1"/>
  <c r="BS22"/>
  <c r="BP22"/>
  <c r="BM22"/>
  <c r="BF22"/>
  <c r="BI22" s="1"/>
  <c r="BE22"/>
  <c r="BD22"/>
  <c r="BA22"/>
  <c r="AX22"/>
  <c r="AN22"/>
  <c r="AM22"/>
  <c r="AK22"/>
  <c r="AJ22"/>
  <c r="AH22"/>
  <c r="AG22"/>
  <c r="AB22"/>
  <c r="AE22" s="1"/>
  <c r="AA22"/>
  <c r="AD22" s="1"/>
  <c r="Z22"/>
  <c r="W22"/>
  <c r="T22"/>
  <c r="M22"/>
  <c r="P22" s="1"/>
  <c r="L22"/>
  <c r="O22" s="1"/>
  <c r="K22"/>
  <c r="H22"/>
  <c r="E22"/>
  <c r="FT13"/>
  <c r="FQ13"/>
  <c r="FE13"/>
  <c r="FB13"/>
  <c r="EP13"/>
  <c r="EM13"/>
  <c r="DZ13"/>
  <c r="DY13"/>
  <c r="DW13"/>
  <c r="DV13"/>
  <c r="DT13"/>
  <c r="DS13"/>
  <c r="DN13"/>
  <c r="DQ13" s="1"/>
  <c r="DM13"/>
  <c r="DL13"/>
  <c r="DI13"/>
  <c r="DF13"/>
  <c r="CY13"/>
  <c r="DB13" s="1"/>
  <c r="CX13"/>
  <c r="CW13"/>
  <c r="CT13"/>
  <c r="CQ13"/>
  <c r="CG13"/>
  <c r="CF13"/>
  <c r="CD13"/>
  <c r="CC13"/>
  <c r="CA13"/>
  <c r="BZ13"/>
  <c r="BU13"/>
  <c r="BX13" s="1"/>
  <c r="BT13"/>
  <c r="BS13"/>
  <c r="BP13"/>
  <c r="BM13"/>
  <c r="BF13"/>
  <c r="BE13"/>
  <c r="BH13" s="1"/>
  <c r="BD13"/>
  <c r="BA13"/>
  <c r="AX13"/>
  <c r="AN13"/>
  <c r="AM13"/>
  <c r="AK13"/>
  <c r="AJ13"/>
  <c r="AH13"/>
  <c r="AG13"/>
  <c r="AB13"/>
  <c r="AA13"/>
  <c r="AD13" s="1"/>
  <c r="Z13"/>
  <c r="W13"/>
  <c r="T13"/>
  <c r="M13"/>
  <c r="P13" s="1"/>
  <c r="L13"/>
  <c r="O13" s="1"/>
  <c r="H13"/>
  <c r="N13" s="1"/>
  <c r="E13"/>
  <c r="FT43"/>
  <c r="FQ43"/>
  <c r="FE43"/>
  <c r="FB43"/>
  <c r="EP43"/>
  <c r="EM43"/>
  <c r="DZ43"/>
  <c r="DY43"/>
  <c r="DW43"/>
  <c r="DV43"/>
  <c r="DT43"/>
  <c r="DS43"/>
  <c r="DN43"/>
  <c r="DM43"/>
  <c r="DP43" s="1"/>
  <c r="DL43"/>
  <c r="DI43"/>
  <c r="DF43"/>
  <c r="CY43"/>
  <c r="DB43" s="1"/>
  <c r="CX43"/>
  <c r="CW43"/>
  <c r="CT43"/>
  <c r="CQ43"/>
  <c r="CG43"/>
  <c r="CF43"/>
  <c r="CD43"/>
  <c r="CC43"/>
  <c r="CA43"/>
  <c r="BZ43"/>
  <c r="BU43"/>
  <c r="BX43" s="1"/>
  <c r="BT43"/>
  <c r="BS43"/>
  <c r="BP43"/>
  <c r="BM43"/>
  <c r="BF43"/>
  <c r="BE43"/>
  <c r="BH43" s="1"/>
  <c r="BA43"/>
  <c r="AX43"/>
  <c r="AN43"/>
  <c r="AM43"/>
  <c r="AK43"/>
  <c r="AJ43"/>
  <c r="AH43"/>
  <c r="AG43"/>
  <c r="AB43"/>
  <c r="AE43" s="1"/>
  <c r="AA43"/>
  <c r="Z43"/>
  <c r="W43"/>
  <c r="T43"/>
  <c r="M43"/>
  <c r="P43" s="1"/>
  <c r="L43"/>
  <c r="O43" s="1"/>
  <c r="H43"/>
  <c r="N43" s="1"/>
  <c r="E43"/>
  <c r="FT12"/>
  <c r="FQ12"/>
  <c r="FE12"/>
  <c r="FB12"/>
  <c r="EP12"/>
  <c r="EM12"/>
  <c r="DZ12"/>
  <c r="DY12"/>
  <c r="DW12"/>
  <c r="DV12"/>
  <c r="DT12"/>
  <c r="DS12"/>
  <c r="DN12"/>
  <c r="DQ12" s="1"/>
  <c r="DM12"/>
  <c r="DP12" s="1"/>
  <c r="DL12"/>
  <c r="DI12"/>
  <c r="DF12"/>
  <c r="CY12"/>
  <c r="DB12" s="1"/>
  <c r="CX12"/>
  <c r="CW12"/>
  <c r="CT12"/>
  <c r="CQ12"/>
  <c r="CG12"/>
  <c r="CF12"/>
  <c r="CD12"/>
  <c r="CC12"/>
  <c r="CA12"/>
  <c r="BZ12"/>
  <c r="BU12"/>
  <c r="BX12" s="1"/>
  <c r="BT12"/>
  <c r="BS12"/>
  <c r="BP12"/>
  <c r="BM12"/>
  <c r="BF12"/>
  <c r="BE12"/>
  <c r="BH12" s="1"/>
  <c r="BA12"/>
  <c r="AX12"/>
  <c r="AN12"/>
  <c r="AM12"/>
  <c r="AK12"/>
  <c r="AJ12"/>
  <c r="AH12"/>
  <c r="AG12"/>
  <c r="AB12"/>
  <c r="AE12" s="1"/>
  <c r="AA12"/>
  <c r="Z12"/>
  <c r="W12"/>
  <c r="T12"/>
  <c r="M12"/>
  <c r="P12" s="1"/>
  <c r="L12"/>
  <c r="O12" s="1"/>
  <c r="H12"/>
  <c r="N12" s="1"/>
  <c r="E12"/>
  <c r="FT9"/>
  <c r="FQ9"/>
  <c r="FE9"/>
  <c r="FB9"/>
  <c r="EP9"/>
  <c r="EM9"/>
  <c r="DZ9"/>
  <c r="DY9"/>
  <c r="DW9"/>
  <c r="DV9"/>
  <c r="DT9"/>
  <c r="DS9"/>
  <c r="DN9"/>
  <c r="DM9"/>
  <c r="DL9"/>
  <c r="DI9"/>
  <c r="DF9"/>
  <c r="CY9"/>
  <c r="CX9"/>
  <c r="CW9"/>
  <c r="CT9"/>
  <c r="CQ9"/>
  <c r="CG9"/>
  <c r="CF9"/>
  <c r="CD9"/>
  <c r="CC9"/>
  <c r="CA9"/>
  <c r="BZ9"/>
  <c r="BU9"/>
  <c r="BT9"/>
  <c r="BS9"/>
  <c r="BP9"/>
  <c r="BM9"/>
  <c r="BF9"/>
  <c r="BE9"/>
  <c r="BD9"/>
  <c r="BA9"/>
  <c r="AX9"/>
  <c r="AN9"/>
  <c r="AM9"/>
  <c r="AK9"/>
  <c r="AJ9"/>
  <c r="AH9"/>
  <c r="AG9"/>
  <c r="AB9"/>
  <c r="AA9"/>
  <c r="Z9"/>
  <c r="W9"/>
  <c r="T9"/>
  <c r="M9"/>
  <c r="L9"/>
  <c r="K9"/>
  <c r="H9"/>
  <c r="E9"/>
  <c r="BP33" i="64"/>
  <c r="BM33"/>
  <c r="BJ33"/>
  <c r="AO33"/>
  <c r="AI33"/>
  <c r="Q33"/>
  <c r="N33"/>
  <c r="K33"/>
  <c r="H33"/>
  <c r="B33"/>
  <c r="BS31"/>
  <c r="BP31"/>
  <c r="BM31"/>
  <c r="BJ31"/>
  <c r="AR31"/>
  <c r="AO31"/>
  <c r="AL31"/>
  <c r="AI31"/>
  <c r="Q31"/>
  <c r="N31"/>
  <c r="K31"/>
  <c r="H31"/>
  <c r="B31"/>
  <c r="BS23"/>
  <c r="BP23"/>
  <c r="BM23"/>
  <c r="BJ23"/>
  <c r="AR23"/>
  <c r="AO23"/>
  <c r="AL23"/>
  <c r="AI23"/>
  <c r="Q23"/>
  <c r="N23"/>
  <c r="K23"/>
  <c r="H23"/>
  <c r="B23"/>
  <c r="BS14"/>
  <c r="BP14"/>
  <c r="BM14"/>
  <c r="BJ14"/>
  <c r="AR14"/>
  <c r="AO14"/>
  <c r="AL14"/>
  <c r="AI14"/>
  <c r="Q14"/>
  <c r="N14"/>
  <c r="K14"/>
  <c r="H14"/>
  <c r="B14"/>
  <c r="BS13"/>
  <c r="BP13"/>
  <c r="BM13"/>
  <c r="BJ13"/>
  <c r="AR13"/>
  <c r="AO13"/>
  <c r="AL13"/>
  <c r="AI13"/>
  <c r="Q13"/>
  <c r="N13"/>
  <c r="K13"/>
  <c r="H13"/>
  <c r="B13"/>
  <c r="BS12"/>
  <c r="BP12"/>
  <c r="BM12"/>
  <c r="BJ12"/>
  <c r="AR12"/>
  <c r="AO12"/>
  <c r="AL12"/>
  <c r="AI12"/>
  <c r="Q12"/>
  <c r="N12"/>
  <c r="K12"/>
  <c r="H12"/>
  <c r="B12"/>
  <c r="BV13" i="57"/>
  <c r="BS13"/>
  <c r="BP13"/>
  <c r="BO13"/>
  <c r="BX13" s="1"/>
  <c r="BN13"/>
  <c r="BW13" s="1"/>
  <c r="BG13"/>
  <c r="BG15" s="1"/>
  <c r="BD13"/>
  <c r="BD15" s="1"/>
  <c r="AR13"/>
  <c r="AO13"/>
  <c r="AC13"/>
  <c r="AC15" s="1"/>
  <c r="Z13"/>
  <c r="Z15" s="1"/>
  <c r="S13"/>
  <c r="AZ13" s="1"/>
  <c r="R13"/>
  <c r="AY13" s="1"/>
  <c r="Q13"/>
  <c r="M13"/>
  <c r="AK13" s="1"/>
  <c r="L13"/>
  <c r="N13" s="1"/>
  <c r="AL13" s="1"/>
  <c r="K13"/>
  <c r="G13"/>
  <c r="V13" s="1"/>
  <c r="F13"/>
  <c r="U13" s="1"/>
  <c r="E13"/>
  <c r="S9"/>
  <c r="R9"/>
  <c r="Q9"/>
  <c r="Q15" s="1"/>
  <c r="M9"/>
  <c r="L9"/>
  <c r="K9"/>
  <c r="G9"/>
  <c r="F9"/>
  <c r="F15" s="1"/>
  <c r="E9"/>
  <c r="EC32" i="56" l="1"/>
  <c r="EF32" s="1"/>
  <c r="AJ44"/>
  <c r="BF44"/>
  <c r="BI44" s="1"/>
  <c r="CC44"/>
  <c r="DV44"/>
  <c r="FQ44"/>
  <c r="CD44"/>
  <c r="FT44"/>
  <c r="BP44"/>
  <c r="DY44"/>
  <c r="AN44"/>
  <c r="DL44"/>
  <c r="E15" i="57"/>
  <c r="S15"/>
  <c r="BK13"/>
  <c r="E44" i="56"/>
  <c r="AA44"/>
  <c r="AD44" s="1"/>
  <c r="AX44"/>
  <c r="BT44"/>
  <c r="BW44" s="1"/>
  <c r="CQ44"/>
  <c r="DM44"/>
  <c r="DP44" s="1"/>
  <c r="EM44"/>
  <c r="T44"/>
  <c r="BM44"/>
  <c r="DW44"/>
  <c r="W44"/>
  <c r="CF44"/>
  <c r="Z44"/>
  <c r="CG44"/>
  <c r="DZ44"/>
  <c r="H44"/>
  <c r="AB44"/>
  <c r="AE44" s="1"/>
  <c r="BA44"/>
  <c r="CT44"/>
  <c r="DN44"/>
  <c r="DQ44" s="1"/>
  <c r="EP44"/>
  <c r="G15" i="57"/>
  <c r="AD13"/>
  <c r="BY13"/>
  <c r="K44" i="56"/>
  <c r="AG44"/>
  <c r="BD44"/>
  <c r="BZ44"/>
  <c r="CW44"/>
  <c r="DS44"/>
  <c r="FB44"/>
  <c r="P9"/>
  <c r="M44"/>
  <c r="P44" s="1"/>
  <c r="DB9"/>
  <c r="CY44"/>
  <c r="DB44" s="1"/>
  <c r="AK44"/>
  <c r="DF44"/>
  <c r="AM44"/>
  <c r="DI44"/>
  <c r="BS44"/>
  <c r="BL13" i="57"/>
  <c r="BX9" i="56"/>
  <c r="BU44"/>
  <c r="BX44" s="1"/>
  <c r="K15" i="57"/>
  <c r="L44" i="56"/>
  <c r="O44" s="1"/>
  <c r="AH44"/>
  <c r="BE44"/>
  <c r="BH44" s="1"/>
  <c r="CA44"/>
  <c r="CX44"/>
  <c r="DA44" s="1"/>
  <c r="DT44"/>
  <c r="FE44"/>
  <c r="Q32"/>
  <c r="AC12"/>
  <c r="DO13"/>
  <c r="DR13" s="1"/>
  <c r="CB30"/>
  <c r="CB9"/>
  <c r="AC30"/>
  <c r="EB12"/>
  <c r="CZ32"/>
  <c r="DC32" s="1"/>
  <c r="EC22"/>
  <c r="AQ12"/>
  <c r="D12" i="64" s="1"/>
  <c r="AB12" s="1"/>
  <c r="Q43" i="56"/>
  <c r="CE13"/>
  <c r="AC43"/>
  <c r="AF43" s="1"/>
  <c r="Q13"/>
  <c r="BG12"/>
  <c r="BJ12" s="1"/>
  <c r="DO30"/>
  <c r="DR30" s="1"/>
  <c r="AC22"/>
  <c r="N30"/>
  <c r="Q30" s="1"/>
  <c r="BV30"/>
  <c r="BY30" s="1"/>
  <c r="EB13"/>
  <c r="AO12"/>
  <c r="AQ43"/>
  <c r="EB43"/>
  <c r="BE13" i="64" s="1"/>
  <c r="BV22" i="56"/>
  <c r="BY22" s="1"/>
  <c r="DO32"/>
  <c r="DR32" s="1"/>
  <c r="CH9"/>
  <c r="CE12"/>
  <c r="DP13"/>
  <c r="N22"/>
  <c r="Q22" s="1"/>
  <c r="CJ9"/>
  <c r="CE9"/>
  <c r="BG43"/>
  <c r="BJ43" s="1"/>
  <c r="CB32"/>
  <c r="DO43"/>
  <c r="DR43" s="1"/>
  <c r="CJ13"/>
  <c r="CZ30"/>
  <c r="DC30" s="1"/>
  <c r="AI32"/>
  <c r="BG32"/>
  <c r="BJ32" s="1"/>
  <c r="FM32"/>
  <c r="AE9"/>
  <c r="AO9"/>
  <c r="DO9"/>
  <c r="EC9"/>
  <c r="AP12"/>
  <c r="AC9"/>
  <c r="AQ9"/>
  <c r="CI43"/>
  <c r="CL43" s="1"/>
  <c r="EC43"/>
  <c r="EF43" s="1"/>
  <c r="AL13"/>
  <c r="CJ22"/>
  <c r="EB22"/>
  <c r="FL22" s="1"/>
  <c r="AI30"/>
  <c r="AQ32"/>
  <c r="BH9"/>
  <c r="AF12"/>
  <c r="AI12"/>
  <c r="BV12"/>
  <c r="CZ12"/>
  <c r="DO12"/>
  <c r="DR12" s="1"/>
  <c r="AO43"/>
  <c r="BG13"/>
  <c r="BJ13" s="1"/>
  <c r="CH13"/>
  <c r="AC32"/>
  <c r="AF32" s="1"/>
  <c r="DU32"/>
  <c r="AL9"/>
  <c r="BI9"/>
  <c r="DU9"/>
  <c r="EI12"/>
  <c r="EA12"/>
  <c r="DX43"/>
  <c r="AO22"/>
  <c r="CI22"/>
  <c r="CL22" s="1"/>
  <c r="AO32"/>
  <c r="CI32"/>
  <c r="CB43"/>
  <c r="CZ22"/>
  <c r="DC22" s="1"/>
  <c r="DU22"/>
  <c r="CE30"/>
  <c r="EB30"/>
  <c r="EE30" s="1"/>
  <c r="CI12"/>
  <c r="CL12" s="1"/>
  <c r="EC12"/>
  <c r="DU43"/>
  <c r="AI13"/>
  <c r="BE14" i="64"/>
  <c r="CC14" s="1"/>
  <c r="AQ22" i="56"/>
  <c r="AT22" s="1"/>
  <c r="CB22"/>
  <c r="CJ43"/>
  <c r="BH32"/>
  <c r="AI9"/>
  <c r="AP22"/>
  <c r="CI30"/>
  <c r="CL30" s="1"/>
  <c r="EA30"/>
  <c r="AP32"/>
  <c r="AS32" s="1"/>
  <c r="N9"/>
  <c r="CB12"/>
  <c r="CH43"/>
  <c r="BV13"/>
  <c r="BY13" s="1"/>
  <c r="CZ13"/>
  <c r="DC13" s="1"/>
  <c r="BG9"/>
  <c r="BW9"/>
  <c r="DA9"/>
  <c r="DU12"/>
  <c r="AP43"/>
  <c r="AR43" s="1"/>
  <c r="EA13"/>
  <c r="AO30"/>
  <c r="EC30"/>
  <c r="EF30" s="1"/>
  <c r="DQ9"/>
  <c r="AD9"/>
  <c r="DP9"/>
  <c r="EB9"/>
  <c r="Q12"/>
  <c r="CJ12"/>
  <c r="CM12" s="1"/>
  <c r="DQ43"/>
  <c r="AC13"/>
  <c r="AF13" s="1"/>
  <c r="AI22"/>
  <c r="BG22"/>
  <c r="BJ22" s="1"/>
  <c r="DO22"/>
  <c r="DR22" s="1"/>
  <c r="CI13"/>
  <c r="CK13" s="1"/>
  <c r="EC13"/>
  <c r="AQ30"/>
  <c r="AT30" s="1"/>
  <c r="EA32"/>
  <c r="AL12"/>
  <c r="CH12"/>
  <c r="AF22"/>
  <c r="BV9"/>
  <c r="CI9"/>
  <c r="CZ9"/>
  <c r="EA9"/>
  <c r="AI43"/>
  <c r="AO13"/>
  <c r="DX13"/>
  <c r="EA22"/>
  <c r="AL30"/>
  <c r="DU30"/>
  <c r="CJ32"/>
  <c r="EX32" s="1"/>
  <c r="DX32"/>
  <c r="BV43"/>
  <c r="BY43" s="1"/>
  <c r="CE43"/>
  <c r="CZ43"/>
  <c r="DC43" s="1"/>
  <c r="CB13"/>
  <c r="AF30"/>
  <c r="BG30"/>
  <c r="BJ30" s="1"/>
  <c r="CJ30"/>
  <c r="CM30" s="1"/>
  <c r="BV32"/>
  <c r="BY32" s="1"/>
  <c r="O9"/>
  <c r="EI43"/>
  <c r="ER43" s="1"/>
  <c r="D13" i="64"/>
  <c r="Y13" s="1"/>
  <c r="EA43" i="56"/>
  <c r="AQ13"/>
  <c r="AT13" s="1"/>
  <c r="EX13"/>
  <c r="AE14" i="64"/>
  <c r="BC14" s="1"/>
  <c r="DU13" i="56"/>
  <c r="CH22"/>
  <c r="DX22"/>
  <c r="CH30"/>
  <c r="CH32"/>
  <c r="AK9" i="57"/>
  <c r="M15"/>
  <c r="AJ9"/>
  <c r="L15"/>
  <c r="H9"/>
  <c r="U9"/>
  <c r="H13"/>
  <c r="W13" s="1"/>
  <c r="T9"/>
  <c r="T13"/>
  <c r="BA13" s="1"/>
  <c r="AY9"/>
  <c r="R15"/>
  <c r="AX13"/>
  <c r="AR15"/>
  <c r="AU13"/>
  <c r="AO15"/>
  <c r="AZ9"/>
  <c r="V9"/>
  <c r="AT14" i="64"/>
  <c r="AL43" i="56"/>
  <c r="CL32"/>
  <c r="EW32"/>
  <c r="DP32"/>
  <c r="AD32"/>
  <c r="AL32"/>
  <c r="BW32"/>
  <c r="CE32"/>
  <c r="DA32"/>
  <c r="EB32"/>
  <c r="AP30"/>
  <c r="AS30" s="1"/>
  <c r="DX30"/>
  <c r="FL30"/>
  <c r="AE30"/>
  <c r="BI30"/>
  <c r="BW30"/>
  <c r="DA30"/>
  <c r="EE22"/>
  <c r="CK22"/>
  <c r="EI22"/>
  <c r="AS22"/>
  <c r="BX22"/>
  <c r="DB22"/>
  <c r="DQ22"/>
  <c r="CE22"/>
  <c r="CM22"/>
  <c r="AL22"/>
  <c r="BH22"/>
  <c r="EW13"/>
  <c r="AP13"/>
  <c r="FL13"/>
  <c r="AE13"/>
  <c r="BI13"/>
  <c r="BW13"/>
  <c r="CM13"/>
  <c r="DA13"/>
  <c r="EW43"/>
  <c r="FL43"/>
  <c r="AD43"/>
  <c r="AT43"/>
  <c r="BI43"/>
  <c r="BW43"/>
  <c r="DA43"/>
  <c r="BY12"/>
  <c r="DC12"/>
  <c r="AS12"/>
  <c r="AR12"/>
  <c r="EH12"/>
  <c r="DX12"/>
  <c r="EF12"/>
  <c r="AD12"/>
  <c r="AT12"/>
  <c r="BI12"/>
  <c r="BW12"/>
  <c r="DA12"/>
  <c r="AP9"/>
  <c r="DX9"/>
  <c r="CM9"/>
  <c r="AT13" i="57"/>
  <c r="AW13"/>
  <c r="AH13"/>
  <c r="AE13"/>
  <c r="CB13"/>
  <c r="CA13"/>
  <c r="BZ13"/>
  <c r="AG13"/>
  <c r="AJ13"/>
  <c r="N9"/>
  <c r="ED12" i="56" l="1"/>
  <c r="EG12" s="1"/>
  <c r="AQ44"/>
  <c r="AT44" s="1"/>
  <c r="BF33" i="64"/>
  <c r="EU43" i="56"/>
  <c r="DX44"/>
  <c r="FL12"/>
  <c r="EE43"/>
  <c r="AF13" i="57"/>
  <c r="CH44" i="56"/>
  <c r="AI13" i="57"/>
  <c r="EW22" i="56"/>
  <c r="FF22" s="1"/>
  <c r="ED13"/>
  <c r="AC44"/>
  <c r="AF44" s="1"/>
  <c r="ED22"/>
  <c r="CJ44"/>
  <c r="CM44" s="1"/>
  <c r="EE12"/>
  <c r="EW12"/>
  <c r="AW14" i="64"/>
  <c r="BE12"/>
  <c r="CC12" s="1"/>
  <c r="CE44" i="56"/>
  <c r="AT9"/>
  <c r="EE13"/>
  <c r="DU44"/>
  <c r="AF9"/>
  <c r="BV44"/>
  <c r="BY44" s="1"/>
  <c r="CK30"/>
  <c r="BW14" i="64"/>
  <c r="EA44" i="56"/>
  <c r="FL9"/>
  <c r="EB44"/>
  <c r="EE44" s="1"/>
  <c r="AI44"/>
  <c r="DR9"/>
  <c r="DO44"/>
  <c r="DR44" s="1"/>
  <c r="AP44"/>
  <c r="AS44" s="1"/>
  <c r="U15" i="57"/>
  <c r="ER12" i="56"/>
  <c r="AY15" i="57"/>
  <c r="FM22" i="56"/>
  <c r="V15" i="57"/>
  <c r="BM13"/>
  <c r="AK15"/>
  <c r="BJ9" i="56"/>
  <c r="BG44"/>
  <c r="BJ44" s="1"/>
  <c r="N44"/>
  <c r="Q44" s="1"/>
  <c r="AL44"/>
  <c r="EF9"/>
  <c r="EC44"/>
  <c r="EF44" s="1"/>
  <c r="CL9"/>
  <c r="CI44"/>
  <c r="CL44" s="1"/>
  <c r="AO44"/>
  <c r="AZ15" i="57"/>
  <c r="CZ44" i="56"/>
  <c r="DC44" s="1"/>
  <c r="BF23" i="64"/>
  <c r="BX23" s="1"/>
  <c r="CB44" i="56"/>
  <c r="EF13"/>
  <c r="CN22"/>
  <c r="EH43"/>
  <c r="EF22"/>
  <c r="BW12" i="64"/>
  <c r="CK12" i="56"/>
  <c r="CN12" s="1"/>
  <c r="CK9"/>
  <c r="AR22"/>
  <c r="AU22" s="1"/>
  <c r="EU12"/>
  <c r="EH22"/>
  <c r="EW30"/>
  <c r="CK43"/>
  <c r="CN43" s="1"/>
  <c r="AR32"/>
  <c r="AU32" s="1"/>
  <c r="AS43"/>
  <c r="AU12"/>
  <c r="FG13"/>
  <c r="FJ13"/>
  <c r="EH32"/>
  <c r="AE9" i="64"/>
  <c r="EI32" i="56"/>
  <c r="CK32"/>
  <c r="BT13" i="64"/>
  <c r="CC13"/>
  <c r="BW13"/>
  <c r="CM32" i="56"/>
  <c r="CM43"/>
  <c r="AT32"/>
  <c r="ED43"/>
  <c r="EX9"/>
  <c r="FN13"/>
  <c r="BG14" i="64"/>
  <c r="ED9" i="56"/>
  <c r="EY22"/>
  <c r="AF23" i="64"/>
  <c r="BE33"/>
  <c r="C33"/>
  <c r="AR9" i="56"/>
  <c r="EI13"/>
  <c r="D14" i="64"/>
  <c r="FN12" i="56"/>
  <c r="BG12" i="64"/>
  <c r="AD12"/>
  <c r="BY9" i="56"/>
  <c r="EY30"/>
  <c r="AF31" i="64"/>
  <c r="C23"/>
  <c r="EX43" i="56"/>
  <c r="AE13" i="64"/>
  <c r="AD33"/>
  <c r="C12"/>
  <c r="EJ12" i="56"/>
  <c r="E12" i="64"/>
  <c r="EJ43" i="56"/>
  <c r="E13" i="64"/>
  <c r="EX30" i="56"/>
  <c r="AE31" i="64"/>
  <c r="AD14"/>
  <c r="FM30" i="56"/>
  <c r="BF31" i="64"/>
  <c r="Q9" i="56"/>
  <c r="BZ14" i="64"/>
  <c r="BT14"/>
  <c r="FM12" i="56"/>
  <c r="BF12" i="64"/>
  <c r="D33"/>
  <c r="CD23"/>
  <c r="CL13" i="56"/>
  <c r="DC9"/>
  <c r="FN22"/>
  <c r="BG23" i="64"/>
  <c r="AZ14"/>
  <c r="EE9" i="56"/>
  <c r="BE9" i="64"/>
  <c r="AD31"/>
  <c r="D23"/>
  <c r="ED30" i="56"/>
  <c r="BE31" i="64"/>
  <c r="EY13" i="56"/>
  <c r="AF14" i="64"/>
  <c r="S13"/>
  <c r="V13"/>
  <c r="AB13"/>
  <c r="FM13" i="56"/>
  <c r="BF14" i="64"/>
  <c r="C13"/>
  <c r="EX22" i="56"/>
  <c r="AE23" i="64"/>
  <c r="AD13"/>
  <c r="C14"/>
  <c r="EX12" i="56"/>
  <c r="AE12" i="64"/>
  <c r="AD23"/>
  <c r="EI9" i="56"/>
  <c r="D9" i="64"/>
  <c r="EH9" i="56"/>
  <c r="C9" i="64"/>
  <c r="EJ22" i="56"/>
  <c r="E23" i="64"/>
  <c r="C31"/>
  <c r="AE33"/>
  <c r="EW9" i="56"/>
  <c r="AD9" i="64"/>
  <c r="EI30" i="56"/>
  <c r="D31" i="64"/>
  <c r="V12"/>
  <c r="Y12"/>
  <c r="S12"/>
  <c r="BE23"/>
  <c r="FM43" i="56"/>
  <c r="BF13" i="64"/>
  <c r="FM9" i="56"/>
  <c r="BF9" i="64"/>
  <c r="BZ13"/>
  <c r="CN30" i="56"/>
  <c r="T15" i="57"/>
  <c r="BA9"/>
  <c r="AT15"/>
  <c r="AL9"/>
  <c r="N15"/>
  <c r="BH15"/>
  <c r="H15"/>
  <c r="W9"/>
  <c r="AJ15"/>
  <c r="ED32" i="56"/>
  <c r="EE32"/>
  <c r="FL32"/>
  <c r="CN32"/>
  <c r="FU30"/>
  <c r="FX30"/>
  <c r="AR30"/>
  <c r="EH30"/>
  <c r="FZ22"/>
  <c r="EU22"/>
  <c r="ER22"/>
  <c r="FV22"/>
  <c r="FU22"/>
  <c r="FX22"/>
  <c r="EG22"/>
  <c r="FI13"/>
  <c r="FF13"/>
  <c r="AR13"/>
  <c r="EH13"/>
  <c r="CN13"/>
  <c r="AS13"/>
  <c r="FU13"/>
  <c r="FX13"/>
  <c r="FU43"/>
  <c r="FX43"/>
  <c r="FI43"/>
  <c r="FF43"/>
  <c r="ET43"/>
  <c r="AU43"/>
  <c r="FU12"/>
  <c r="FX12"/>
  <c r="EQ12"/>
  <c r="ET12"/>
  <c r="FU9"/>
  <c r="FX9"/>
  <c r="AS9"/>
  <c r="AV13" i="57"/>
  <c r="AS13"/>
  <c r="EI44" i="56" l="1"/>
  <c r="EY43"/>
  <c r="AF13" i="64"/>
  <c r="EJ32" i="56"/>
  <c r="BU33" i="64"/>
  <c r="BX33"/>
  <c r="E33"/>
  <c r="AF12"/>
  <c r="BD12" s="1"/>
  <c r="FI22" i="56"/>
  <c r="CA33" i="64"/>
  <c r="BL15" i="57"/>
  <c r="AG15"/>
  <c r="AH15"/>
  <c r="EQ43" i="56"/>
  <c r="FM44"/>
  <c r="CN9"/>
  <c r="CK44"/>
  <c r="CN44" s="1"/>
  <c r="ER44"/>
  <c r="EU44"/>
  <c r="EX44"/>
  <c r="FL44"/>
  <c r="BI15" i="57"/>
  <c r="AE15"/>
  <c r="FK13" i="56"/>
  <c r="FY22"/>
  <c r="AD15" i="57"/>
  <c r="EQ9" i="56"/>
  <c r="EH44"/>
  <c r="AR44"/>
  <c r="AU44" s="1"/>
  <c r="BU23" i="64"/>
  <c r="CA23"/>
  <c r="AW15" i="57"/>
  <c r="BK15"/>
  <c r="FI30" i="56"/>
  <c r="ED44"/>
  <c r="EG44" s="1"/>
  <c r="BT12" i="64"/>
  <c r="BZ12"/>
  <c r="ES12" i="56"/>
  <c r="BA15" i="57"/>
  <c r="EW44" i="56"/>
  <c r="FF12"/>
  <c r="AV15" i="57"/>
  <c r="AL15"/>
  <c r="FI12" i="56"/>
  <c r="W15" i="57"/>
  <c r="EG13" i="56"/>
  <c r="FH43"/>
  <c r="AF9" i="64"/>
  <c r="EV12" i="56"/>
  <c r="EY12"/>
  <c r="FK12" s="1"/>
  <c r="AF33" i="64"/>
  <c r="AX33" s="1"/>
  <c r="FH13" i="56"/>
  <c r="FF30"/>
  <c r="EG43"/>
  <c r="ET9"/>
  <c r="EY9"/>
  <c r="FN43"/>
  <c r="FW43" s="1"/>
  <c r="BG13" i="64"/>
  <c r="EY32" i="56"/>
  <c r="AE44" i="64"/>
  <c r="AZ44" s="1"/>
  <c r="FH30" i="56"/>
  <c r="EQ22"/>
  <c r="ET22"/>
  <c r="FJ9"/>
  <c r="FG9"/>
  <c r="FK43"/>
  <c r="FK30"/>
  <c r="ER30"/>
  <c r="EU30"/>
  <c r="FV9"/>
  <c r="FY9"/>
  <c r="AW33" i="64"/>
  <c r="AT33"/>
  <c r="AZ33"/>
  <c r="EV22" i="56"/>
  <c r="ES22"/>
  <c r="D44" i="64"/>
  <c r="FJ22" i="56"/>
  <c r="FG22"/>
  <c r="AU12" i="64"/>
  <c r="AX12"/>
  <c r="BA12"/>
  <c r="AS14"/>
  <c r="AV14"/>
  <c r="AY14"/>
  <c r="BB14"/>
  <c r="FJ43" i="56"/>
  <c r="FG43"/>
  <c r="Y14" i="64"/>
  <c r="AB14"/>
  <c r="S14"/>
  <c r="FN9" i="56"/>
  <c r="BG9" i="64"/>
  <c r="EG9" i="56"/>
  <c r="FW13"/>
  <c r="FZ13"/>
  <c r="FW22"/>
  <c r="FF9"/>
  <c r="FI9"/>
  <c r="AY31" i="64"/>
  <c r="BB31"/>
  <c r="AV31"/>
  <c r="AS31"/>
  <c r="AU13"/>
  <c r="BD13"/>
  <c r="AX13"/>
  <c r="BA13"/>
  <c r="FW12" i="56"/>
  <c r="FZ12"/>
  <c r="BV14" i="64"/>
  <c r="BY14"/>
  <c r="CE14"/>
  <c r="CB14"/>
  <c r="E14"/>
  <c r="FY13" i="56"/>
  <c r="FV13"/>
  <c r="AD44" i="64"/>
  <c r="AZ23"/>
  <c r="AT23"/>
  <c r="BC23"/>
  <c r="AW23"/>
  <c r="AB23"/>
  <c r="Y23"/>
  <c r="V23"/>
  <c r="S23"/>
  <c r="CE23"/>
  <c r="CB23"/>
  <c r="BV23"/>
  <c r="BY23"/>
  <c r="FY12" i="56"/>
  <c r="FV12"/>
  <c r="FY30"/>
  <c r="FV30"/>
  <c r="AW13" i="64"/>
  <c r="AZ13"/>
  <c r="AT13"/>
  <c r="BC13"/>
  <c r="BV12"/>
  <c r="BY12"/>
  <c r="CB12"/>
  <c r="CE12"/>
  <c r="X33"/>
  <c r="U33"/>
  <c r="R33"/>
  <c r="AA33"/>
  <c r="W23"/>
  <c r="T23"/>
  <c r="Z23"/>
  <c r="AC23"/>
  <c r="BF44"/>
  <c r="BZ23"/>
  <c r="BW23"/>
  <c r="CC23"/>
  <c r="BT23"/>
  <c r="D17" i="58"/>
  <c r="R31" i="64"/>
  <c r="U31"/>
  <c r="X31"/>
  <c r="AA31"/>
  <c r="CD14"/>
  <c r="BU14"/>
  <c r="BX14"/>
  <c r="CA14"/>
  <c r="AX14"/>
  <c r="AU14"/>
  <c r="BA14"/>
  <c r="BD14"/>
  <c r="BX31"/>
  <c r="CA31"/>
  <c r="CD31"/>
  <c r="BU31"/>
  <c r="Z12"/>
  <c r="AC12"/>
  <c r="T12"/>
  <c r="W12"/>
  <c r="FK22" i="56"/>
  <c r="FH22"/>
  <c r="FZ43"/>
  <c r="EV43"/>
  <c r="F17" i="58"/>
  <c r="BG33" i="64"/>
  <c r="FG12" i="56"/>
  <c r="FJ12"/>
  <c r="R14" i="64"/>
  <c r="AA14"/>
  <c r="X14"/>
  <c r="U14"/>
  <c r="AS13"/>
  <c r="AY13"/>
  <c r="BB13"/>
  <c r="AV13"/>
  <c r="R13"/>
  <c r="AA13"/>
  <c r="U13"/>
  <c r="X13"/>
  <c r="FN30" i="56"/>
  <c r="BG31" i="64"/>
  <c r="EG30" i="56"/>
  <c r="BE44" i="64"/>
  <c r="BX12"/>
  <c r="CD12"/>
  <c r="BU12"/>
  <c r="CA12"/>
  <c r="AY33"/>
  <c r="AV33"/>
  <c r="AS33"/>
  <c r="FH9" i="56"/>
  <c r="FK9"/>
  <c r="AV12" i="64"/>
  <c r="AY12"/>
  <c r="AS12"/>
  <c r="BB12"/>
  <c r="BD23"/>
  <c r="BA23"/>
  <c r="AX23"/>
  <c r="AU23"/>
  <c r="ES43" i="56"/>
  <c r="BW31" i="64"/>
  <c r="CC31"/>
  <c r="BZ31"/>
  <c r="BT31"/>
  <c r="FJ30" i="56"/>
  <c r="FG30"/>
  <c r="R12" i="64"/>
  <c r="X12"/>
  <c r="U12"/>
  <c r="AA12"/>
  <c r="AX31"/>
  <c r="AU31"/>
  <c r="BD31"/>
  <c r="BA31"/>
  <c r="EJ9" i="56"/>
  <c r="E9" i="64"/>
  <c r="AU9" i="56"/>
  <c r="BV13" i="64"/>
  <c r="BY13"/>
  <c r="CB13"/>
  <c r="CE13"/>
  <c r="AT44"/>
  <c r="BC44"/>
  <c r="AS23"/>
  <c r="AY23"/>
  <c r="BB23"/>
  <c r="AV23"/>
  <c r="AT12"/>
  <c r="AZ12"/>
  <c r="AW12"/>
  <c r="BC12"/>
  <c r="E31"/>
  <c r="S31"/>
  <c r="Y31"/>
  <c r="V31"/>
  <c r="AB31"/>
  <c r="C44"/>
  <c r="ER9" i="56"/>
  <c r="EU9"/>
  <c r="Y33" i="64"/>
  <c r="V33"/>
  <c r="S33"/>
  <c r="AB33"/>
  <c r="Z13"/>
  <c r="AC13"/>
  <c r="W13"/>
  <c r="T13"/>
  <c r="R23"/>
  <c r="U23"/>
  <c r="X23"/>
  <c r="AA23"/>
  <c r="ER13" i="56"/>
  <c r="EU13"/>
  <c r="FY43"/>
  <c r="FV43"/>
  <c r="CA13" i="64"/>
  <c r="CD13"/>
  <c r="BU13"/>
  <c r="BX13"/>
  <c r="E17" i="58"/>
  <c r="W33" i="64"/>
  <c r="T33"/>
  <c r="AC33"/>
  <c r="Z33"/>
  <c r="BC31"/>
  <c r="AT31"/>
  <c r="AW31"/>
  <c r="AZ31"/>
  <c r="BT33"/>
  <c r="BW33"/>
  <c r="BZ33"/>
  <c r="BJ15" i="57"/>
  <c r="AF15"/>
  <c r="AS15"/>
  <c r="FN32" i="56"/>
  <c r="EG32"/>
  <c r="EJ30"/>
  <c r="AU30"/>
  <c r="EQ30"/>
  <c r="ET30"/>
  <c r="EJ13"/>
  <c r="AU13"/>
  <c r="EQ13"/>
  <c r="ET13"/>
  <c r="BA33" i="64" l="1"/>
  <c r="AU33"/>
  <c r="FN44" i="56"/>
  <c r="FF44"/>
  <c r="FI44"/>
  <c r="ET44"/>
  <c r="EQ44"/>
  <c r="EY44"/>
  <c r="AI15" i="57"/>
  <c r="FU44" i="56"/>
  <c r="FX44"/>
  <c r="FJ44"/>
  <c r="FG44"/>
  <c r="FY44"/>
  <c r="FV44"/>
  <c r="BM15" i="57"/>
  <c r="EJ44" i="56"/>
  <c r="AX15" i="57"/>
  <c r="AU15"/>
  <c r="FH12" i="56"/>
  <c r="AW44" i="64"/>
  <c r="ES9" i="56"/>
  <c r="EV9"/>
  <c r="FW30"/>
  <c r="FZ30"/>
  <c r="BV33" i="64"/>
  <c r="BY33"/>
  <c r="CB33"/>
  <c r="BV31"/>
  <c r="CB31"/>
  <c r="CE31"/>
  <c r="BY31"/>
  <c r="AV44"/>
  <c r="AS44"/>
  <c r="AY44"/>
  <c r="AF44"/>
  <c r="BB44"/>
  <c r="Z14"/>
  <c r="AC14"/>
  <c r="T14"/>
  <c r="W14"/>
  <c r="G17" i="58"/>
  <c r="CA44" i="64"/>
  <c r="BU44"/>
  <c r="BX44"/>
  <c r="CD44"/>
  <c r="R44"/>
  <c r="X44"/>
  <c r="E44"/>
  <c r="U44"/>
  <c r="AA44"/>
  <c r="AC31"/>
  <c r="T31"/>
  <c r="W31"/>
  <c r="Z31"/>
  <c r="FW9" i="56"/>
  <c r="FZ9"/>
  <c r="BW44" i="64"/>
  <c r="BT44"/>
  <c r="BZ44"/>
  <c r="CC44"/>
  <c r="BG44"/>
  <c r="AB44"/>
  <c r="Y44"/>
  <c r="V44"/>
  <c r="S44"/>
  <c r="EV30" i="56"/>
  <c r="ES30"/>
  <c r="EV13"/>
  <c r="ES13"/>
  <c r="FH44" l="1"/>
  <c r="FK44"/>
  <c r="ES44"/>
  <c r="EV44"/>
  <c r="FW44"/>
  <c r="FZ44"/>
  <c r="BA44" i="64"/>
  <c r="BD44"/>
  <c r="AX44"/>
  <c r="AU44"/>
  <c r="W44"/>
  <c r="Z44"/>
  <c r="AC44"/>
  <c r="T44"/>
  <c r="BV44"/>
  <c r="BY44"/>
  <c r="CB44"/>
  <c r="CE44"/>
  <c r="I17" i="58"/>
  <c r="C17"/>
  <c r="O17"/>
  <c r="H17"/>
  <c r="B17"/>
  <c r="J17" l="1"/>
  <c r="N17"/>
  <c r="P17" l="1"/>
  <c r="L17"/>
  <c r="Q17"/>
  <c r="R17"/>
  <c r="K17"/>
  <c r="H14" i="59" l="1"/>
  <c r="F14"/>
  <c r="E14"/>
  <c r="M17" i="58"/>
  <c r="I14" i="59"/>
  <c r="S17" i="58"/>
  <c r="C14" i="59"/>
  <c r="G14" l="1"/>
  <c r="J14"/>
  <c r="B14" l="1"/>
  <c r="D14" l="1"/>
</calcChain>
</file>

<file path=xl/sharedStrings.xml><?xml version="1.0" encoding="utf-8"?>
<sst xmlns="http://schemas.openxmlformats.org/spreadsheetml/2006/main" count="936" uniqueCount="107">
  <si>
    <t>Name of the Board</t>
  </si>
  <si>
    <t>Number of Students</t>
  </si>
  <si>
    <t>Appeared</t>
  </si>
  <si>
    <t>Passed</t>
  </si>
  <si>
    <t>Pass %age</t>
  </si>
  <si>
    <t>Boys</t>
  </si>
  <si>
    <t>Girls</t>
  </si>
  <si>
    <t>Total</t>
  </si>
  <si>
    <t xml:space="preserve">Note: In Open Schooling System, candidates are not classified as 'Regular' or 'Private". </t>
  </si>
  <si>
    <t>Central Boards</t>
  </si>
  <si>
    <t>State Boards</t>
  </si>
  <si>
    <t>Table 1- Annual and Supplementary Examination Results - Regular Students - All Categories</t>
  </si>
  <si>
    <t>Table 2 -Annual and Supplementary Examination Results - Private Students - All Categories</t>
  </si>
  <si>
    <t>Table 4 -Annual and Supplementary Examination Results - Regular SC Students</t>
  </si>
  <si>
    <t>Table 5 -Annual and Supplementary Examination Results - Private SC Students</t>
  </si>
  <si>
    <t>Table 7 -Annual and Supplementary Examination Results - Regular ST Students</t>
  </si>
  <si>
    <t>Table 8 -Annual and Supplementary Examination Results - Private ST Students</t>
  </si>
  <si>
    <t>Sl. No.</t>
  </si>
  <si>
    <t>Annual</t>
  </si>
  <si>
    <t>Supplementary</t>
  </si>
  <si>
    <t>Annual + Supplementary</t>
  </si>
  <si>
    <t>Central Board of Secondary Education, New Delhi</t>
  </si>
  <si>
    <t>Council for the Indian School Certificate Examinations, New Delhi</t>
  </si>
  <si>
    <t>All Categories</t>
  </si>
  <si>
    <t>Scheduled Caste</t>
  </si>
  <si>
    <t>Scheduled Tribe</t>
  </si>
  <si>
    <t>Year</t>
  </si>
  <si>
    <t>Percentage of Students passed with marks</t>
  </si>
  <si>
    <t>Total Number of Students Passed</t>
  </si>
  <si>
    <t>Out of the Total, Number of Students passed with marks</t>
  </si>
  <si>
    <t>75% &amp; above</t>
  </si>
  <si>
    <t>60% to below 75%</t>
  </si>
  <si>
    <t>Table 21 -High School Open Examination Board Results - Percentage-wise-OBC Students</t>
  </si>
  <si>
    <t>Board of Intermediate Education, Andhra Pradesh</t>
  </si>
  <si>
    <t>Assam Higher Secondary Education Council</t>
  </si>
  <si>
    <t>Bihar Intermediate Education Council</t>
  </si>
  <si>
    <t>Bihar State Madarsa Education Board</t>
  </si>
  <si>
    <t>Chhattisgarh Board of Secondary Education</t>
  </si>
  <si>
    <t>Chhatisgarh Sanskriti Vidya Mandalam</t>
  </si>
  <si>
    <t>Goa Board of Secondary &amp; Higher Secondary Education</t>
  </si>
  <si>
    <t>Board of School Education Haryana, Bhiwani</t>
  </si>
  <si>
    <t>J.K State Board of School Education</t>
  </si>
  <si>
    <t>Jharkhand Academic Council, Ranchi</t>
  </si>
  <si>
    <t>Department of Pre-University Education, Karnataka</t>
  </si>
  <si>
    <t>Maharashtra State Board of Secondary &amp; Higher Secondary Education</t>
  </si>
  <si>
    <t>Board of Secondary Education, Madhya Pradesh</t>
  </si>
  <si>
    <t>Council of Higher Secondary Education, Imphal, Manipur</t>
  </si>
  <si>
    <t>Meghalaya Board of School Education</t>
  </si>
  <si>
    <t>Mizoram Board of School Education</t>
  </si>
  <si>
    <t>Nagaland Board of School Education</t>
  </si>
  <si>
    <t>Punjab School Education Board, Mohali</t>
  </si>
  <si>
    <t>Board of Secondary Education, Rajasthan, Ajmer</t>
  </si>
  <si>
    <t>Tamil Nadu State Board of School Examination</t>
  </si>
  <si>
    <t>Tripura Board of Secondary Education</t>
  </si>
  <si>
    <t>West Bengal Council of Higher Education, Kolkata</t>
  </si>
  <si>
    <t>Board of Madarsa Education, West Bengal, Kolkata **</t>
  </si>
  <si>
    <t>** Figures pertain to 'fazil' examination which is equivalent to higher secondary examination.</t>
  </si>
  <si>
    <t>Statement 2 -  HIGHER SECONDARY EXAMINATION PASS PERCENTAGE DURING 2005 - 2011</t>
  </si>
  <si>
    <t>Number of Students Passed</t>
  </si>
  <si>
    <t>Arts</t>
  </si>
  <si>
    <t>Commerce</t>
  </si>
  <si>
    <t>Science</t>
  </si>
  <si>
    <t>Vocational</t>
  </si>
  <si>
    <t>All Streams</t>
  </si>
  <si>
    <t>Streams</t>
  </si>
  <si>
    <t xml:space="preserve">Boys </t>
  </si>
  <si>
    <t>Chhattisgarh Madarsa Board,Chhatisgarh</t>
  </si>
  <si>
    <t>Chhatisgarh Madarsa Board</t>
  </si>
  <si>
    <t>RESULTS OF HIGHER SECONDARY EXAMINATION- 2015</t>
  </si>
  <si>
    <t xml:space="preserve">                    </t>
  </si>
  <si>
    <t>Table 3 -Annual and Supplementary Examination Results - Regular &amp; Private Students - All Categories</t>
  </si>
  <si>
    <t>Table 6 -Annual and Supplementary Examination Results - Regular &amp; Private SC Students</t>
  </si>
  <si>
    <t>Board of Intermediate Education, Telangana</t>
  </si>
  <si>
    <t>Board of School Education Uttarakhand</t>
  </si>
  <si>
    <t>Table 9 -Annual and Supplementary Examination Results - Regular &amp; Private ST Students</t>
  </si>
  <si>
    <t>National Institute of Open Schooling, New Delhi</t>
  </si>
  <si>
    <t>State Open Schooling, Assam</t>
  </si>
  <si>
    <t>Chattisgarh State Open School</t>
  </si>
  <si>
    <t>Rajasthan  State Open School, Rajasthan</t>
  </si>
  <si>
    <t>H.P. Board of School Education</t>
  </si>
  <si>
    <t>Black cell indicates that either system does not exist or information is not available.</t>
  </si>
  <si>
    <t># The Institute is mainly meant for Women, Boys enrolment pertains to wards of the staff.</t>
  </si>
  <si>
    <t>Gujarat Secondary &amp; Higher Secondary Education Board</t>
  </si>
  <si>
    <t>Kerala Board of Higher Secondary Examination</t>
  </si>
  <si>
    <t>Council of Higher Secondary Education, Orissa</t>
  </si>
  <si>
    <t>Uttar Pradesh Board of High School &amp; Intermediate Education</t>
  </si>
  <si>
    <t>Banasthali Vidyapith, Rajasthan#</t>
  </si>
  <si>
    <t>A.P. Open School Society, Hyderabad</t>
  </si>
  <si>
    <t>Madhya Pradesh State Open School Board of Secondary Education@</t>
  </si>
  <si>
    <t xml:space="preserve"> @ Examination has not been contained by Board</t>
  </si>
  <si>
    <t>Statement 1 - HIGHER SECONDARY EXAMINATION RESULTS DURING 2005 - 2015</t>
  </si>
  <si>
    <t/>
  </si>
  <si>
    <t>Table 10 -Annual and Supplementary Examination Results - Performance-wise-All Categories</t>
  </si>
  <si>
    <t>Table 11 -Annual and Supplementary Examination Results - Performance-wise-SC Students</t>
  </si>
  <si>
    <t>Table 12 -Annual and Supplementary Examination Results - Performance-wise-ST Students</t>
  </si>
  <si>
    <t>Table 13 - Higher School Open Examination Board Results</t>
  </si>
  <si>
    <t>Table 14 -High School Open Examination Board Results - Performance-wise-All Categories</t>
  </si>
  <si>
    <t>Table 15 -High School Open Examination Board Results - Performance-wise-SC Students</t>
  </si>
  <si>
    <t>Table 16 -High School Open Examination Board Results - Performance-wise-ST Students</t>
  </si>
  <si>
    <t>Table 17 -Stream-wise Results Annual &amp; Supplementary - Regular &amp; Private Students - All Categories</t>
  </si>
  <si>
    <t>Table 18 -Share of Pass Out Students in Different Streams - All Categories</t>
  </si>
  <si>
    <t>Table 19 -Stream-wise Results Annual &amp; Supplementary - Regular &amp; Private Students - SC Students</t>
  </si>
  <si>
    <t>Table 20-Share of Pass Out Students in Different Streams- SC Students</t>
  </si>
  <si>
    <t>Table21 -Stream-wise Results Annual &amp; Supplementary - Regular + Private Students - ST Students</t>
  </si>
  <si>
    <t>Table 22 -Share of Pass Out Students in Different Streams - ST Students</t>
  </si>
  <si>
    <t>Rabindra Mukta Vidyalaya (West Bengal State Open School)#</t>
  </si>
  <si>
    <t># Data repeated from previous year   2013, MHRD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</si>
</sst>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;\-0;;@"/>
    <numFmt numFmtId="166" formatCode="0.0;\-0.0;;@"/>
    <numFmt numFmtId="167" formatCode="0.0_ ;\-0.0\ "/>
  </numFmts>
  <fonts count="35">
    <font>
      <sz val="10"/>
      <name val="Arial"/>
    </font>
    <font>
      <sz val="11"/>
      <name val="Arial Narrow"/>
      <family val="2"/>
    </font>
    <font>
      <sz val="14"/>
      <name val="Arial Narrow"/>
      <family val="2"/>
    </font>
    <font>
      <sz val="10"/>
      <name val="Arial Narrow"/>
      <family val="2"/>
    </font>
    <font>
      <b/>
      <sz val="12"/>
      <color indexed="12"/>
      <name val="Arial Narrow"/>
      <family val="2"/>
    </font>
    <font>
      <b/>
      <sz val="11"/>
      <name val="Cambria"/>
      <family val="1"/>
    </font>
    <font>
      <sz val="11"/>
      <name val="Cambria"/>
      <family val="1"/>
    </font>
    <font>
      <b/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b/>
      <sz val="14"/>
      <name val="Cambria"/>
      <family val="1"/>
    </font>
    <font>
      <sz val="11"/>
      <color indexed="60"/>
      <name val="Cambria"/>
      <family val="1"/>
    </font>
    <font>
      <i/>
      <sz val="9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i/>
      <sz val="11"/>
      <name val="Calibri"/>
      <family val="2"/>
    </font>
    <font>
      <i/>
      <sz val="10"/>
      <name val="Cambria"/>
      <family val="1"/>
    </font>
    <font>
      <sz val="12"/>
      <name val="Cambria"/>
      <family val="1"/>
    </font>
    <font>
      <i/>
      <sz val="9"/>
      <color indexed="8"/>
      <name val="Cambria"/>
      <family val="1"/>
    </font>
    <font>
      <b/>
      <sz val="12"/>
      <name val="Cambria"/>
      <family val="1"/>
    </font>
    <font>
      <b/>
      <sz val="11"/>
      <color indexed="8"/>
      <name val="Cambria"/>
      <family val="1"/>
    </font>
    <font>
      <b/>
      <sz val="13"/>
      <name val="Cambria"/>
      <family val="1"/>
    </font>
    <font>
      <sz val="10"/>
      <name val="Arial"/>
      <family val="2"/>
    </font>
    <font>
      <i/>
      <sz val="11"/>
      <name val="Cambria"/>
      <family val="1"/>
    </font>
    <font>
      <b/>
      <sz val="12"/>
      <name val="Cambria"/>
      <family val="1"/>
    </font>
    <font>
      <i/>
      <sz val="9"/>
      <name val="Cambria"/>
      <family val="1"/>
    </font>
    <font>
      <i/>
      <sz val="11"/>
      <color indexed="10"/>
      <name val="Calibri"/>
      <family val="2"/>
    </font>
    <font>
      <b/>
      <sz val="10"/>
      <color theme="1"/>
      <name val="Cambria"/>
      <family val="1"/>
    </font>
    <font>
      <sz val="11"/>
      <color rgb="FF00B0F0"/>
      <name val="Cambria"/>
      <family val="1"/>
    </font>
    <font>
      <sz val="10"/>
      <color rgb="FF00B0F0"/>
      <name val="Arial"/>
      <family val="2"/>
    </font>
    <font>
      <sz val="11"/>
      <color rgb="FF0070C0"/>
      <name val="Cambria"/>
      <family val="1"/>
    </font>
    <font>
      <sz val="10"/>
      <color rgb="FF0070C0"/>
      <name val="Arial"/>
      <family val="2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0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2" fillId="0" borderId="0"/>
    <xf numFmtId="0" fontId="22" fillId="0" borderId="0"/>
    <xf numFmtId="0" fontId="22" fillId="0" borderId="0"/>
  </cellStyleXfs>
  <cellXfs count="26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164" fontId="8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vertical="center"/>
    </xf>
    <xf numFmtId="0" fontId="21" fillId="0" borderId="4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vertical="center"/>
    </xf>
    <xf numFmtId="0" fontId="15" fillId="0" borderId="7" xfId="0" quotePrefix="1" applyFont="1" applyFill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0" fillId="0" borderId="0" xfId="0" applyBorder="1"/>
    <xf numFmtId="0" fontId="24" fillId="0" borderId="4" xfId="0" applyFont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165" fontId="8" fillId="0" borderId="1" xfId="0" applyNumberFormat="1" applyFont="1" applyBorder="1" applyAlignment="1">
      <alignment vertical="center"/>
    </xf>
    <xf numFmtId="165" fontId="13" fillId="2" borderId="1" xfId="0" applyNumberFormat="1" applyFont="1" applyFill="1" applyBorder="1" applyAlignment="1">
      <alignment vertical="center"/>
    </xf>
    <xf numFmtId="165" fontId="0" fillId="0" borderId="0" xfId="0" applyNumberFormat="1"/>
    <xf numFmtId="165" fontId="10" fillId="0" borderId="0" xfId="0" applyNumberFormat="1" applyFont="1" applyFill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165" fontId="19" fillId="0" borderId="4" xfId="0" applyNumberFormat="1" applyFont="1" applyFill="1" applyBorder="1" applyAlignment="1">
      <alignment vertical="center" wrapText="1"/>
    </xf>
    <xf numFmtId="165" fontId="19" fillId="0" borderId="4" xfId="0" applyNumberFormat="1" applyFont="1" applyFill="1" applyBorder="1" applyAlignment="1">
      <alignment vertical="center"/>
    </xf>
    <xf numFmtId="165" fontId="19" fillId="0" borderId="4" xfId="0" applyNumberFormat="1" applyFont="1" applyFill="1" applyBorder="1" applyAlignment="1">
      <alignment horizontal="left" vertical="center"/>
    </xf>
    <xf numFmtId="165" fontId="19" fillId="0" borderId="4" xfId="0" applyNumberFormat="1" applyFont="1" applyFill="1" applyBorder="1" applyAlignment="1">
      <alignment horizontal="left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165" fontId="16" fillId="0" borderId="0" xfId="0" applyNumberFormat="1" applyFont="1" applyAlignment="1">
      <alignment horizontal="left" vertical="center"/>
    </xf>
    <xf numFmtId="165" fontId="1" fillId="0" borderId="0" xfId="0" applyNumberFormat="1" applyFont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166" fontId="8" fillId="0" borderId="1" xfId="0" applyNumberFormat="1" applyFont="1" applyBorder="1" applyAlignment="1">
      <alignment vertical="center"/>
    </xf>
    <xf numFmtId="166" fontId="8" fillId="0" borderId="1" xfId="0" applyNumberFormat="1" applyFont="1" applyBorder="1" applyAlignment="1">
      <alignment horizontal="center" vertical="center"/>
    </xf>
    <xf numFmtId="166" fontId="13" fillId="2" borderId="1" xfId="0" applyNumberFormat="1" applyFont="1" applyFill="1" applyBorder="1" applyAlignment="1">
      <alignment vertical="center"/>
    </xf>
    <xf numFmtId="0" fontId="15" fillId="0" borderId="0" xfId="0" quotePrefix="1" applyFont="1" applyFill="1" applyBorder="1" applyAlignment="1">
      <alignment vertical="center"/>
    </xf>
    <xf numFmtId="165" fontId="27" fillId="2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center"/>
    </xf>
    <xf numFmtId="165" fontId="0" fillId="0" borderId="0" xfId="0" applyNumberFormat="1" applyAlignment="1">
      <alignment horizontal="left" vertical="center"/>
    </xf>
    <xf numFmtId="165" fontId="28" fillId="0" borderId="1" xfId="0" applyNumberFormat="1" applyFont="1" applyBorder="1" applyAlignment="1">
      <alignment vertical="center"/>
    </xf>
    <xf numFmtId="166" fontId="28" fillId="0" borderId="1" xfId="0" applyNumberFormat="1" applyFont="1" applyBorder="1" applyAlignment="1">
      <alignment vertical="center"/>
    </xf>
    <xf numFmtId="166" fontId="28" fillId="0" borderId="1" xfId="0" applyNumberFormat="1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8" fillId="6" borderId="0" xfId="0" applyFont="1" applyFill="1" applyBorder="1" applyAlignment="1">
      <alignment vertical="center"/>
    </xf>
    <xf numFmtId="0" fontId="29" fillId="0" borderId="0" xfId="0" applyFont="1"/>
    <xf numFmtId="0" fontId="30" fillId="0" borderId="0" xfId="0" applyFont="1" applyBorder="1" applyAlignment="1">
      <alignment vertical="center"/>
    </xf>
    <xf numFmtId="0" fontId="31" fillId="0" borderId="0" xfId="0" applyFont="1"/>
    <xf numFmtId="0" fontId="28" fillId="0" borderId="0" xfId="0" applyFont="1" applyFill="1" applyAlignment="1">
      <alignment vertical="center"/>
    </xf>
    <xf numFmtId="0" fontId="28" fillId="0" borderId="0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 applyProtection="1">
      <alignment vertical="center"/>
      <protection locked="0"/>
    </xf>
    <xf numFmtId="165" fontId="32" fillId="0" borderId="1" xfId="0" applyNumberFormat="1" applyFont="1" applyFill="1" applyBorder="1" applyAlignment="1" applyProtection="1">
      <alignment vertical="center"/>
    </xf>
    <xf numFmtId="165" fontId="32" fillId="0" borderId="1" xfId="0" applyNumberFormat="1" applyFont="1" applyFill="1" applyBorder="1" applyAlignment="1">
      <alignment vertical="center"/>
    </xf>
    <xf numFmtId="165" fontId="32" fillId="0" borderId="1" xfId="0" applyNumberFormat="1" applyFont="1" applyFill="1" applyBorder="1" applyAlignment="1" applyProtection="1">
      <alignment horizontal="right" vertical="center"/>
      <protection locked="0"/>
    </xf>
    <xf numFmtId="165" fontId="32" fillId="0" borderId="1" xfId="0" applyNumberFormat="1" applyFont="1" applyFill="1" applyBorder="1" applyAlignment="1">
      <alignment horizontal="right" vertical="center"/>
    </xf>
    <xf numFmtId="166" fontId="32" fillId="5" borderId="1" xfId="0" applyNumberFormat="1" applyFont="1" applyFill="1" applyBorder="1" applyAlignment="1">
      <alignment vertical="center"/>
    </xf>
    <xf numFmtId="167" fontId="32" fillId="5" borderId="1" xfId="0" applyNumberFormat="1" applyFont="1" applyFill="1" applyBorder="1" applyAlignment="1">
      <alignment vertical="center"/>
    </xf>
    <xf numFmtId="165" fontId="32" fillId="0" borderId="1" xfId="0" applyNumberFormat="1" applyFont="1" applyBorder="1" applyAlignment="1">
      <alignment vertical="center"/>
    </xf>
    <xf numFmtId="166" fontId="32" fillId="0" borderId="1" xfId="0" applyNumberFormat="1" applyFont="1" applyBorder="1" applyAlignment="1">
      <alignment vertical="center"/>
    </xf>
    <xf numFmtId="166" fontId="32" fillId="0" borderId="1" xfId="0" applyNumberFormat="1" applyFont="1" applyBorder="1" applyAlignment="1">
      <alignment horizontal="center" vertical="center"/>
    </xf>
    <xf numFmtId="165" fontId="32" fillId="0" borderId="1" xfId="0" quotePrefix="1" applyNumberFormat="1" applyFont="1" applyFill="1" applyBorder="1" applyAlignment="1" applyProtection="1">
      <alignment horizontal="right" vertical="center"/>
      <protection locked="0"/>
    </xf>
    <xf numFmtId="165" fontId="32" fillId="3" borderId="8" xfId="0" applyNumberFormat="1" applyFont="1" applyFill="1" applyBorder="1" applyAlignment="1">
      <alignment vertical="center"/>
    </xf>
    <xf numFmtId="165" fontId="32" fillId="3" borderId="10" xfId="0" applyNumberFormat="1" applyFont="1" applyFill="1" applyBorder="1" applyAlignment="1">
      <alignment vertical="center"/>
    </xf>
    <xf numFmtId="165" fontId="32" fillId="3" borderId="3" xfId="0" applyNumberFormat="1" applyFont="1" applyFill="1" applyBorder="1" applyAlignment="1">
      <alignment vertical="center"/>
    </xf>
    <xf numFmtId="165" fontId="32" fillId="0" borderId="1" xfId="0" quotePrefix="1" applyNumberFormat="1" applyFont="1" applyFill="1" applyBorder="1" applyAlignment="1">
      <alignment horizontal="right" vertical="center"/>
    </xf>
    <xf numFmtId="165" fontId="32" fillId="4" borderId="1" xfId="0" applyNumberFormat="1" applyFont="1" applyFill="1" applyBorder="1" applyAlignment="1">
      <alignment vertical="center"/>
    </xf>
    <xf numFmtId="165" fontId="32" fillId="0" borderId="1" xfId="0" quotePrefix="1" applyNumberFormat="1" applyFont="1" applyFill="1" applyBorder="1" applyAlignment="1" applyProtection="1">
      <alignment vertical="center"/>
      <protection locked="0"/>
    </xf>
    <xf numFmtId="165" fontId="32" fillId="0" borderId="0" xfId="0" applyNumberFormat="1" applyFont="1" applyFill="1" applyAlignment="1" applyProtection="1">
      <alignment horizontal="right" vertical="center"/>
      <protection locked="0"/>
    </xf>
    <xf numFmtId="165" fontId="32" fillId="0" borderId="9" xfId="0" applyNumberFormat="1" applyFont="1" applyFill="1" applyBorder="1" applyAlignment="1" applyProtection="1">
      <alignment horizontal="right" vertical="center"/>
      <protection locked="0"/>
    </xf>
    <xf numFmtId="0" fontId="32" fillId="6" borderId="1" xfId="0" applyFont="1" applyFill="1" applyBorder="1" applyAlignment="1">
      <alignment horizontal="center" vertical="center"/>
    </xf>
    <xf numFmtId="165" fontId="32" fillId="6" borderId="1" xfId="0" applyNumberFormat="1" applyFont="1" applyFill="1" applyBorder="1" applyAlignment="1" applyProtection="1">
      <alignment vertical="center"/>
      <protection locked="0"/>
    </xf>
    <xf numFmtId="165" fontId="32" fillId="6" borderId="1" xfId="0" applyNumberFormat="1" applyFont="1" applyFill="1" applyBorder="1" applyAlignment="1" applyProtection="1">
      <alignment vertical="center"/>
    </xf>
    <xf numFmtId="165" fontId="32" fillId="6" borderId="1" xfId="0" applyNumberFormat="1" applyFont="1" applyFill="1" applyBorder="1" applyAlignment="1">
      <alignment vertical="center"/>
    </xf>
    <xf numFmtId="165" fontId="32" fillId="6" borderId="1" xfId="0" applyNumberFormat="1" applyFont="1" applyFill="1" applyBorder="1" applyAlignment="1" applyProtection="1">
      <alignment horizontal="right" vertical="center"/>
      <protection locked="0"/>
    </xf>
    <xf numFmtId="166" fontId="32" fillId="6" borderId="1" xfId="0" applyNumberFormat="1" applyFont="1" applyFill="1" applyBorder="1" applyAlignment="1">
      <alignment vertical="center"/>
    </xf>
    <xf numFmtId="165" fontId="32" fillId="6" borderId="1" xfId="0" applyNumberFormat="1" applyFont="1" applyFill="1" applyBorder="1" applyAlignment="1">
      <alignment horizontal="right" vertical="center"/>
    </xf>
    <xf numFmtId="165" fontId="32" fillId="6" borderId="1" xfId="0" quotePrefix="1" applyNumberFormat="1" applyFont="1" applyFill="1" applyBorder="1" applyAlignment="1" applyProtection="1">
      <alignment horizontal="right" vertical="center"/>
      <protection locked="0"/>
    </xf>
    <xf numFmtId="166" fontId="32" fillId="6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Border="1" applyAlignment="1">
      <alignment horizontal="right" vertical="center"/>
    </xf>
    <xf numFmtId="165" fontId="33" fillId="2" borderId="1" xfId="0" applyNumberFormat="1" applyFont="1" applyFill="1" applyBorder="1" applyAlignment="1">
      <alignment vertical="center"/>
    </xf>
    <xf numFmtId="166" fontId="33" fillId="2" borderId="1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vertical="center"/>
    </xf>
    <xf numFmtId="0" fontId="15" fillId="6" borderId="7" xfId="0" quotePrefix="1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166" fontId="32" fillId="0" borderId="1" xfId="0" applyNumberFormat="1" applyFont="1" applyFill="1" applyBorder="1" applyAlignment="1">
      <alignment horizontal="center" vertical="center"/>
    </xf>
    <xf numFmtId="165" fontId="32" fillId="0" borderId="1" xfId="0" applyNumberFormat="1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center" vertical="center"/>
    </xf>
    <xf numFmtId="0" fontId="32" fillId="0" borderId="1" xfId="3" applyFont="1" applyFill="1" applyBorder="1" applyAlignment="1">
      <alignment horizontal="right" vertical="center" wrapText="1"/>
    </xf>
    <xf numFmtId="0" fontId="32" fillId="0" borderId="1" xfId="3" applyFont="1" applyFill="1" applyBorder="1" applyAlignment="1">
      <alignment vertical="center"/>
    </xf>
    <xf numFmtId="0" fontId="32" fillId="0" borderId="6" xfId="3" applyFont="1" applyFill="1" applyBorder="1" applyAlignment="1">
      <alignment horizontal="center" vertical="center" wrapText="1"/>
    </xf>
    <xf numFmtId="165" fontId="32" fillId="0" borderId="0" xfId="0" applyNumberFormat="1" applyFont="1" applyFill="1" applyAlignment="1">
      <alignment vertical="center"/>
    </xf>
    <xf numFmtId="165" fontId="32" fillId="4" borderId="1" xfId="0" applyNumberFormat="1" applyFont="1" applyFill="1" applyBorder="1" applyAlignment="1">
      <alignment vertical="center" wrapText="1" readingOrder="1"/>
    </xf>
    <xf numFmtId="0" fontId="19" fillId="0" borderId="4" xfId="0" applyFont="1" applyBorder="1" applyAlignment="1">
      <alignment vertical="center"/>
    </xf>
    <xf numFmtId="0" fontId="29" fillId="6" borderId="0" xfId="0" applyFont="1" applyFill="1"/>
    <xf numFmtId="165" fontId="32" fillId="7" borderId="1" xfId="0" applyNumberFormat="1" applyFont="1" applyFill="1" applyBorder="1" applyAlignment="1" applyProtection="1">
      <alignment vertical="center"/>
      <protection locked="0"/>
    </xf>
    <xf numFmtId="165" fontId="32" fillId="7" borderId="1" xfId="0" applyNumberFormat="1" applyFont="1" applyFill="1" applyBorder="1" applyAlignment="1">
      <alignment horizontal="right" vertical="center"/>
    </xf>
    <xf numFmtId="165" fontId="32" fillId="7" borderId="1" xfId="0" quotePrefix="1" applyNumberFormat="1" applyFont="1" applyFill="1" applyBorder="1" applyAlignment="1" applyProtection="1">
      <alignment horizontal="right" vertical="center"/>
      <protection locked="0"/>
    </xf>
    <xf numFmtId="165" fontId="32" fillId="7" borderId="1" xfId="0" quotePrefix="1" applyNumberFormat="1" applyFont="1" applyFill="1" applyBorder="1" applyAlignment="1">
      <alignment horizontal="right" vertical="center"/>
    </xf>
    <xf numFmtId="165" fontId="32" fillId="7" borderId="1" xfId="0" applyNumberFormat="1" applyFont="1" applyFill="1" applyBorder="1" applyAlignment="1" applyProtection="1">
      <alignment horizontal="right" vertical="center"/>
      <protection locked="0"/>
    </xf>
    <xf numFmtId="165" fontId="32" fillId="7" borderId="1" xfId="0" applyNumberFormat="1" applyFont="1" applyFill="1" applyBorder="1" applyAlignment="1" applyProtection="1">
      <alignment vertical="center"/>
    </xf>
    <xf numFmtId="165" fontId="32" fillId="7" borderId="1" xfId="0" applyNumberFormat="1" applyFont="1" applyFill="1" applyBorder="1" applyAlignment="1">
      <alignment vertical="center"/>
    </xf>
    <xf numFmtId="166" fontId="32" fillId="7" borderId="1" xfId="0" applyNumberFormat="1" applyFont="1" applyFill="1" applyBorder="1" applyAlignment="1">
      <alignment vertical="center"/>
    </xf>
    <xf numFmtId="165" fontId="32" fillId="7" borderId="1" xfId="0" quotePrefix="1" applyNumberFormat="1" applyFont="1" applyFill="1" applyBorder="1" applyAlignment="1">
      <alignment horizontal="center" vertical="center"/>
    </xf>
    <xf numFmtId="165" fontId="32" fillId="7" borderId="1" xfId="0" quotePrefix="1" applyNumberFormat="1" applyFont="1" applyFill="1" applyBorder="1" applyAlignment="1" applyProtection="1">
      <alignment horizontal="center" vertical="center"/>
      <protection locked="0"/>
    </xf>
    <xf numFmtId="165" fontId="32" fillId="7" borderId="0" xfId="0" applyNumberFormat="1" applyFont="1" applyFill="1" applyAlignment="1" applyProtection="1">
      <alignment horizontal="right" vertical="center"/>
      <protection locked="0"/>
    </xf>
    <xf numFmtId="165" fontId="32" fillId="7" borderId="9" xfId="0" applyNumberFormat="1" applyFont="1" applyFill="1" applyBorder="1" applyAlignment="1" applyProtection="1">
      <alignment horizontal="right" vertical="center"/>
      <protection locked="0"/>
    </xf>
    <xf numFmtId="166" fontId="32" fillId="7" borderId="1" xfId="0" applyNumberFormat="1" applyFont="1" applyFill="1" applyBorder="1" applyAlignment="1">
      <alignment horizontal="center" vertical="center"/>
    </xf>
    <xf numFmtId="165" fontId="32" fillId="8" borderId="1" xfId="0" applyNumberFormat="1" applyFont="1" applyFill="1" applyBorder="1" applyAlignment="1">
      <alignment vertical="center"/>
    </xf>
    <xf numFmtId="166" fontId="32" fillId="8" borderId="1" xfId="0" applyNumberFormat="1" applyFont="1" applyFill="1" applyBorder="1" applyAlignment="1">
      <alignment vertical="center"/>
    </xf>
    <xf numFmtId="166" fontId="32" fillId="8" borderId="1" xfId="0" applyNumberFormat="1" applyFont="1" applyFill="1" applyBorder="1" applyAlignment="1">
      <alignment horizontal="center" vertical="center"/>
    </xf>
    <xf numFmtId="165" fontId="32" fillId="7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vertical="center"/>
    </xf>
    <xf numFmtId="166" fontId="8" fillId="7" borderId="1" xfId="0" applyNumberFormat="1" applyFont="1" applyFill="1" applyBorder="1" applyAlignment="1">
      <alignment vertical="center"/>
    </xf>
    <xf numFmtId="166" fontId="8" fillId="7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vertical="center"/>
    </xf>
    <xf numFmtId="0" fontId="32" fillId="4" borderId="1" xfId="0" applyNumberFormat="1" applyFont="1" applyFill="1" applyBorder="1" applyAlignment="1">
      <alignment vertical="center"/>
    </xf>
    <xf numFmtId="0" fontId="32" fillId="6" borderId="1" xfId="0" applyNumberFormat="1" applyFont="1" applyFill="1" applyBorder="1" applyAlignment="1">
      <alignment vertical="center"/>
    </xf>
    <xf numFmtId="0" fontId="32" fillId="0" borderId="1" xfId="0" quotePrefix="1" applyNumberFormat="1" applyFont="1" applyFill="1" applyBorder="1" applyAlignment="1" applyProtection="1">
      <alignment horizontal="right" vertical="center"/>
      <protection locked="0"/>
    </xf>
    <xf numFmtId="0" fontId="32" fillId="0" borderId="1" xfId="0" applyNumberFormat="1" applyFont="1" applyFill="1" applyBorder="1" applyAlignment="1">
      <alignment horizontal="right" vertical="center"/>
    </xf>
    <xf numFmtId="0" fontId="32" fillId="0" borderId="1" xfId="0" applyNumberFormat="1" applyFont="1" applyFill="1" applyBorder="1" applyAlignment="1" applyProtection="1">
      <alignment horizontal="right" vertical="center"/>
      <protection locked="0"/>
    </xf>
    <xf numFmtId="0" fontId="32" fillId="0" borderId="1" xfId="0" quotePrefix="1" applyNumberFormat="1" applyFont="1" applyFill="1" applyBorder="1" applyAlignment="1">
      <alignment horizontal="right" vertical="center"/>
    </xf>
    <xf numFmtId="0" fontId="32" fillId="5" borderId="1" xfId="0" applyNumberFormat="1" applyFont="1" applyFill="1" applyBorder="1" applyAlignment="1">
      <alignment vertical="center"/>
    </xf>
    <xf numFmtId="165" fontId="28" fillId="7" borderId="1" xfId="0" applyNumberFormat="1" applyFont="1" applyFill="1" applyBorder="1" applyAlignment="1">
      <alignment vertical="center"/>
    </xf>
    <xf numFmtId="166" fontId="28" fillId="7" borderId="1" xfId="0" applyNumberFormat="1" applyFont="1" applyFill="1" applyBorder="1" applyAlignment="1">
      <alignment vertical="center"/>
    </xf>
    <xf numFmtId="166" fontId="28" fillId="7" borderId="1" xfId="0" applyNumberFormat="1" applyFont="1" applyFill="1" applyBorder="1" applyAlignment="1">
      <alignment horizontal="center" vertical="center"/>
    </xf>
    <xf numFmtId="0" fontId="28" fillId="7" borderId="0" xfId="0" applyFont="1" applyFill="1" applyBorder="1" applyAlignment="1">
      <alignment vertical="center"/>
    </xf>
    <xf numFmtId="0" fontId="32" fillId="0" borderId="1" xfId="0" applyNumberFormat="1" applyFont="1" applyBorder="1" applyAlignment="1">
      <alignment vertical="center"/>
    </xf>
    <xf numFmtId="0" fontId="28" fillId="7" borderId="0" xfId="0" applyFont="1" applyFill="1" applyAlignment="1">
      <alignment vertical="center"/>
    </xf>
    <xf numFmtId="165" fontId="32" fillId="0" borderId="1" xfId="0" applyNumberFormat="1" applyFont="1" applyFill="1" applyBorder="1" applyAlignment="1">
      <alignment horizontal="right" vertical="center" wrapText="1"/>
    </xf>
    <xf numFmtId="0" fontId="32" fillId="0" borderId="1" xfId="0" applyNumberFormat="1" applyFont="1" applyBorder="1" applyAlignment="1">
      <alignment horizontal="center" vertical="center"/>
    </xf>
    <xf numFmtId="165" fontId="32" fillId="6" borderId="1" xfId="0" quotePrefix="1" applyNumberFormat="1" applyFont="1" applyFill="1" applyBorder="1" applyAlignment="1">
      <alignment horizontal="right" vertical="center"/>
    </xf>
    <xf numFmtId="164" fontId="32" fillId="7" borderId="1" xfId="3" applyNumberFormat="1" applyFont="1" applyFill="1" applyBorder="1" applyAlignment="1">
      <alignment vertical="center"/>
    </xf>
    <xf numFmtId="164" fontId="32" fillId="7" borderId="1" xfId="3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34" fillId="0" borderId="0" xfId="0" applyFont="1"/>
    <xf numFmtId="0" fontId="26" fillId="6" borderId="7" xfId="0" applyFont="1" applyFill="1" applyBorder="1" applyAlignment="1">
      <alignment vertical="center"/>
    </xf>
    <xf numFmtId="0" fontId="15" fillId="6" borderId="7" xfId="0" applyFont="1" applyFill="1" applyBorder="1" applyAlignment="1">
      <alignment vertical="center"/>
    </xf>
    <xf numFmtId="166" fontId="33" fillId="2" borderId="1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/>
    </xf>
    <xf numFmtId="0" fontId="32" fillId="6" borderId="1" xfId="0" quotePrefix="1" applyNumberFormat="1" applyFont="1" applyFill="1" applyBorder="1" applyAlignment="1" applyProtection="1">
      <alignment horizontal="right" vertical="center"/>
      <protection locked="0"/>
    </xf>
    <xf numFmtId="164" fontId="32" fillId="0" borderId="1" xfId="0" applyNumberFormat="1" applyFont="1" applyFill="1" applyBorder="1" applyAlignment="1">
      <alignment horizontal="center" vertical="center"/>
    </xf>
    <xf numFmtId="0" fontId="32" fillId="6" borderId="1" xfId="0" applyNumberFormat="1" applyFont="1" applyFill="1" applyBorder="1" applyAlignment="1" applyProtection="1">
      <alignment horizontal="right" vertical="center"/>
      <protection locked="0"/>
    </xf>
    <xf numFmtId="0" fontId="32" fillId="6" borderId="1" xfId="0" applyNumberFormat="1" applyFont="1" applyFill="1" applyBorder="1" applyAlignment="1">
      <alignment horizontal="right" vertical="center"/>
    </xf>
    <xf numFmtId="0" fontId="32" fillId="0" borderId="1" xfId="0" applyNumberFormat="1" applyFont="1" applyFill="1" applyBorder="1" applyAlignment="1" applyProtection="1">
      <alignment vertical="center"/>
      <protection locked="0"/>
    </xf>
    <xf numFmtId="0" fontId="32" fillId="6" borderId="1" xfId="0" applyNumberFormat="1" applyFont="1" applyFill="1" applyBorder="1" applyAlignment="1">
      <alignment horizontal="center" vertical="center"/>
    </xf>
    <xf numFmtId="164" fontId="32" fillId="6" borderId="1" xfId="0" applyNumberFormat="1" applyFont="1" applyFill="1" applyBorder="1" applyAlignment="1">
      <alignment horizontal="center" vertical="center"/>
    </xf>
    <xf numFmtId="165" fontId="32" fillId="6" borderId="1" xfId="0" applyNumberFormat="1" applyFont="1" applyFill="1" applyBorder="1" applyAlignment="1">
      <alignment vertical="center" wrapText="1"/>
    </xf>
    <xf numFmtId="0" fontId="32" fillId="6" borderId="1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center"/>
    </xf>
    <xf numFmtId="0" fontId="32" fillId="9" borderId="1" xfId="0" applyNumberFormat="1" applyFont="1" applyFill="1" applyBorder="1" applyAlignment="1">
      <alignment vertical="center"/>
    </xf>
    <xf numFmtId="164" fontId="32" fillId="9" borderId="1" xfId="0" applyNumberFormat="1" applyFont="1" applyFill="1" applyBorder="1" applyAlignment="1">
      <alignment horizontal="center" vertical="center"/>
    </xf>
    <xf numFmtId="0" fontId="32" fillId="9" borderId="1" xfId="0" applyNumberFormat="1" applyFont="1" applyFill="1" applyBorder="1" applyAlignment="1">
      <alignment horizontal="center" vertical="center"/>
    </xf>
    <xf numFmtId="165" fontId="32" fillId="9" borderId="1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center" wrapText="1"/>
    </xf>
    <xf numFmtId="0" fontId="32" fillId="6" borderId="1" xfId="3" applyFont="1" applyFill="1" applyBorder="1" applyAlignment="1">
      <alignment horizontal="left" vertical="center" wrapText="1"/>
    </xf>
    <xf numFmtId="165" fontId="6" fillId="0" borderId="1" xfId="0" applyNumberFormat="1" applyFont="1" applyFill="1" applyBorder="1" applyAlignment="1" applyProtection="1">
      <alignment vertical="center"/>
      <protection locked="0"/>
    </xf>
    <xf numFmtId="165" fontId="6" fillId="6" borderId="1" xfId="0" applyNumberFormat="1" applyFont="1" applyFill="1" applyBorder="1" applyAlignment="1">
      <alignment vertical="center"/>
    </xf>
    <xf numFmtId="166" fontId="6" fillId="6" borderId="1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165" fontId="22" fillId="0" borderId="0" xfId="0" applyNumberFormat="1" applyFont="1"/>
    <xf numFmtId="0" fontId="8" fillId="6" borderId="0" xfId="0" applyFont="1" applyFill="1" applyBorder="1" applyAlignment="1">
      <alignment horizontal="center" vertical="center"/>
    </xf>
    <xf numFmtId="165" fontId="13" fillId="10" borderId="1" xfId="0" applyNumberFormat="1" applyFont="1" applyFill="1" applyBorder="1" applyAlignment="1">
      <alignment horizontal="right" vertical="center"/>
    </xf>
    <xf numFmtId="166" fontId="13" fillId="10" borderId="1" xfId="0" applyNumberFormat="1" applyFont="1" applyFill="1" applyBorder="1" applyAlignment="1">
      <alignment vertical="center"/>
    </xf>
    <xf numFmtId="0" fontId="13" fillId="10" borderId="0" xfId="0" applyFont="1" applyFill="1" applyBorder="1" applyAlignment="1">
      <alignment vertical="center"/>
    </xf>
    <xf numFmtId="0" fontId="5" fillId="1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165" fontId="32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5" fontId="33" fillId="3" borderId="1" xfId="0" applyNumberFormat="1" applyFont="1" applyFill="1" applyBorder="1" applyAlignment="1">
      <alignment horizontal="left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20" fillId="2" borderId="11" xfId="0" applyNumberFormat="1" applyFont="1" applyFill="1" applyBorder="1" applyAlignment="1">
      <alignment horizontal="center" vertical="center" wrapText="1"/>
    </xf>
    <xf numFmtId="165" fontId="20" fillId="2" borderId="7" xfId="0" applyNumberFormat="1" applyFont="1" applyFill="1" applyBorder="1" applyAlignment="1">
      <alignment horizontal="center" vertical="center" wrapText="1"/>
    </xf>
    <xf numFmtId="165" fontId="20" fillId="2" borderId="12" xfId="0" applyNumberFormat="1" applyFont="1" applyFill="1" applyBorder="1" applyAlignment="1">
      <alignment horizontal="center" vertical="center" wrapText="1"/>
    </xf>
    <xf numFmtId="165" fontId="20" fillId="2" borderId="13" xfId="0" applyNumberFormat="1" applyFont="1" applyFill="1" applyBorder="1" applyAlignment="1">
      <alignment horizontal="center" vertical="center" wrapText="1"/>
    </xf>
    <xf numFmtId="165" fontId="20" fillId="2" borderId="4" xfId="0" applyNumberFormat="1" applyFont="1" applyFill="1" applyBorder="1" applyAlignment="1">
      <alignment horizontal="center" vertical="center" wrapText="1"/>
    </xf>
    <xf numFmtId="165" fontId="20" fillId="2" borderId="5" xfId="0" applyNumberFormat="1" applyFont="1" applyFill="1" applyBorder="1" applyAlignment="1">
      <alignment horizontal="center" vertical="center" wrapText="1"/>
    </xf>
    <xf numFmtId="165" fontId="20" fillId="2" borderId="8" xfId="0" applyNumberFormat="1" applyFont="1" applyFill="1" applyBorder="1" applyAlignment="1">
      <alignment horizontal="center" vertical="center" wrapText="1"/>
    </xf>
    <xf numFmtId="165" fontId="20" fillId="2" borderId="10" xfId="0" applyNumberFormat="1" applyFont="1" applyFill="1" applyBorder="1" applyAlignment="1">
      <alignment horizontal="center" vertical="center" wrapText="1"/>
    </xf>
    <xf numFmtId="165" fontId="20" fillId="2" borderId="3" xfId="0" applyNumberFormat="1" applyFont="1" applyFill="1" applyBorder="1" applyAlignment="1">
      <alignment horizontal="center" vertical="center" wrapText="1"/>
    </xf>
    <xf numFmtId="165" fontId="20" fillId="2" borderId="14" xfId="0" applyNumberFormat="1" applyFont="1" applyFill="1" applyBorder="1" applyAlignment="1">
      <alignment horizontal="center" vertical="center" wrapText="1"/>
    </xf>
    <xf numFmtId="165" fontId="20" fillId="2" borderId="0" xfId="0" applyNumberFormat="1" applyFont="1" applyFill="1" applyBorder="1" applyAlignment="1">
      <alignment horizontal="center" vertical="center" wrapText="1"/>
    </xf>
    <xf numFmtId="165" fontId="20" fillId="2" borderId="15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5" fontId="9" fillId="2" borderId="10" xfId="0" applyNumberFormat="1" applyFont="1" applyFill="1" applyBorder="1" applyAlignment="1">
      <alignment horizontal="center" vertical="center" wrapText="1"/>
    </xf>
    <xf numFmtId="165" fontId="33" fillId="2" borderId="1" xfId="0" applyNumberFormat="1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165" fontId="32" fillId="3" borderId="8" xfId="0" applyNumberFormat="1" applyFont="1" applyFill="1" applyBorder="1" applyAlignment="1">
      <alignment horizontal="center" vertical="center"/>
    </xf>
    <xf numFmtId="165" fontId="32" fillId="3" borderId="10" xfId="0" applyNumberFormat="1" applyFont="1" applyFill="1" applyBorder="1" applyAlignment="1">
      <alignment horizontal="center" vertical="center"/>
    </xf>
    <xf numFmtId="165" fontId="32" fillId="3" borderId="3" xfId="0" applyNumberFormat="1" applyFont="1" applyFill="1" applyBorder="1" applyAlignment="1">
      <alignment horizontal="center" vertical="center"/>
    </xf>
    <xf numFmtId="166" fontId="32" fillId="3" borderId="10" xfId="0" applyNumberFormat="1" applyFont="1" applyFill="1" applyBorder="1" applyAlignment="1">
      <alignment horizontal="center" vertical="center"/>
    </xf>
    <xf numFmtId="166" fontId="32" fillId="3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shree/Desktop/EXAMINATION%20DATA/all%20tables%202011-15/tables%202012-15%20with%20formula/XII%20201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andana%20Gautam/Downloads/XII%202015%20(1)EDITED%20N(2)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chool%20Education/Examination%20Result/data2013/XII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ard"/>
      <sheetName val="OpenBoard"/>
      <sheetName val="Stream-wise"/>
      <sheetName val="Sheet2"/>
      <sheetName val="TS"/>
      <sheetName val="Pass%TS"/>
      <sheetName val="StudentFlow"/>
      <sheetName val="Chart"/>
      <sheetName val="STATE"/>
      <sheetName val="State-wise"/>
      <sheetName val="Sheet1"/>
    </sheetNames>
    <sheetDataSet>
      <sheetData sheetId="0">
        <row r="9">
          <cell r="GA9">
            <v>448485</v>
          </cell>
        </row>
      </sheetData>
      <sheetData sheetId="1">
        <row r="15">
          <cell r="C15">
            <v>234063</v>
          </cell>
          <cell r="CH15">
            <v>11.501282997644909</v>
          </cell>
        </row>
      </sheetData>
      <sheetData sheetId="2">
        <row r="44">
          <cell r="C44">
            <v>6084077</v>
          </cell>
        </row>
      </sheetData>
      <sheetData sheetId="3"/>
      <sheetData sheetId="4">
        <row r="17">
          <cell r="B17">
            <v>8223524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ard"/>
      <sheetName val="OpenBoard"/>
      <sheetName val="Stream-wise"/>
      <sheetName val="TS"/>
      <sheetName val="Pass%TS"/>
      <sheetName val="StudentFlow"/>
      <sheetName val="Chart"/>
      <sheetName val="STATE"/>
      <sheetName val="State-wise"/>
      <sheetName val="Sheet1"/>
    </sheetNames>
    <sheetDataSet>
      <sheetData sheetId="0">
        <row r="12">
          <cell r="B12" t="str">
            <v>Board of Intermediate Education, Andhra Pradesh</v>
          </cell>
        </row>
        <row r="13">
          <cell r="B13" t="str">
            <v>Board of Intermediate Education, Telangana</v>
          </cell>
        </row>
        <row r="14">
          <cell r="B14" t="str">
            <v>Assam Higher Secondary Education Council</v>
          </cell>
        </row>
        <row r="23">
          <cell r="B23" t="str">
            <v>Board of School Education Haryana, Bhiwani</v>
          </cell>
        </row>
        <row r="31">
          <cell r="B31" t="str">
            <v>Council of Higher Secondary Education, Imphal, Manipur</v>
          </cell>
        </row>
        <row r="33">
          <cell r="B33" t="str">
            <v>Mizoram Board of School Education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oard"/>
      <sheetName val="OpenBoard"/>
      <sheetName val="Stream-wise"/>
      <sheetName val="TS"/>
      <sheetName val="Pass%TS"/>
      <sheetName val="StudentFlow"/>
      <sheetName val="Chart"/>
      <sheetName val="STATE"/>
      <sheetName val="State-wise"/>
      <sheetName val="Sheet1"/>
    </sheetNames>
    <sheetDataSet>
      <sheetData sheetId="0">
        <row r="44">
          <cell r="AG44">
            <v>7526390</v>
          </cell>
        </row>
      </sheetData>
      <sheetData sheetId="1">
        <row r="15">
          <cell r="C15">
            <v>291855</v>
          </cell>
        </row>
      </sheetData>
      <sheetData sheetId="2" refreshError="1"/>
      <sheetData sheetId="3">
        <row r="7">
          <cell r="B7">
            <v>4423634</v>
          </cell>
          <cell r="C7">
            <v>3104976</v>
          </cell>
          <cell r="D7">
            <v>7528610</v>
          </cell>
          <cell r="E7">
            <v>3007558</v>
          </cell>
          <cell r="F7">
            <v>2376341</v>
          </cell>
          <cell r="G7">
            <v>5383899</v>
          </cell>
          <cell r="H7">
            <v>627962</v>
          </cell>
          <cell r="I7">
            <v>388482</v>
          </cell>
          <cell r="J7">
            <v>1016444</v>
          </cell>
          <cell r="K7">
            <v>368230</v>
          </cell>
          <cell r="L7">
            <v>249018</v>
          </cell>
          <cell r="M7">
            <v>617248</v>
          </cell>
          <cell r="N7">
            <v>228249</v>
          </cell>
          <cell r="O7">
            <v>120526</v>
          </cell>
          <cell r="P7">
            <v>348775</v>
          </cell>
          <cell r="Q7">
            <v>124092</v>
          </cell>
          <cell r="R7">
            <v>75989</v>
          </cell>
          <cell r="S7">
            <v>200081</v>
          </cell>
        </row>
        <row r="8">
          <cell r="B8">
            <v>5020748</v>
          </cell>
          <cell r="C8">
            <v>3412045</v>
          </cell>
          <cell r="D8">
            <v>8432793</v>
          </cell>
          <cell r="E8">
            <v>3507082</v>
          </cell>
          <cell r="F8">
            <v>2624376</v>
          </cell>
          <cell r="G8">
            <v>6131458</v>
          </cell>
          <cell r="H8">
            <v>735321</v>
          </cell>
          <cell r="I8">
            <v>441370</v>
          </cell>
          <cell r="J8">
            <v>1176691</v>
          </cell>
          <cell r="K8">
            <v>465185</v>
          </cell>
          <cell r="L8">
            <v>306969</v>
          </cell>
          <cell r="M8">
            <v>772154</v>
          </cell>
          <cell r="N8">
            <v>244078</v>
          </cell>
          <cell r="O8">
            <v>139102</v>
          </cell>
          <cell r="P8">
            <v>383180</v>
          </cell>
          <cell r="Q8">
            <v>139939</v>
          </cell>
          <cell r="R8">
            <v>88276</v>
          </cell>
          <cell r="S8">
            <v>228215</v>
          </cell>
        </row>
        <row r="9">
          <cell r="B9">
            <v>5186501</v>
          </cell>
          <cell r="C9">
            <v>3681654</v>
          </cell>
          <cell r="D9">
            <v>8868155</v>
          </cell>
          <cell r="E9">
            <v>3666845</v>
          </cell>
          <cell r="F9">
            <v>2899333</v>
          </cell>
          <cell r="G9">
            <v>6566178</v>
          </cell>
          <cell r="H9">
            <v>714190</v>
          </cell>
          <cell r="I9">
            <v>456873</v>
          </cell>
          <cell r="J9">
            <v>1171063</v>
          </cell>
          <cell r="K9">
            <v>474507</v>
          </cell>
          <cell r="L9">
            <v>333173</v>
          </cell>
          <cell r="M9">
            <v>807680</v>
          </cell>
          <cell r="N9">
            <v>261005</v>
          </cell>
          <cell r="O9">
            <v>161028</v>
          </cell>
          <cell r="P9">
            <v>422033</v>
          </cell>
          <cell r="Q9">
            <v>152994</v>
          </cell>
          <cell r="R9">
            <v>102083</v>
          </cell>
          <cell r="S9">
            <v>255077</v>
          </cell>
        </row>
        <row r="10">
          <cell r="B10">
            <v>5652764</v>
          </cell>
          <cell r="C10">
            <v>4116807</v>
          </cell>
          <cell r="D10">
            <v>9769571</v>
          </cell>
          <cell r="E10">
            <v>3863721</v>
          </cell>
          <cell r="F10">
            <v>3271583</v>
          </cell>
          <cell r="G10">
            <v>7135304</v>
          </cell>
          <cell r="H10">
            <v>818129</v>
          </cell>
          <cell r="I10">
            <v>542735</v>
          </cell>
          <cell r="J10">
            <v>1360864</v>
          </cell>
          <cell r="K10">
            <v>493367</v>
          </cell>
          <cell r="L10">
            <v>378824</v>
          </cell>
          <cell r="M10">
            <v>872191</v>
          </cell>
          <cell r="N10">
            <v>315632</v>
          </cell>
          <cell r="O10">
            <v>199898</v>
          </cell>
          <cell r="P10">
            <v>515530</v>
          </cell>
          <cell r="Q10">
            <v>192337</v>
          </cell>
          <cell r="R10">
            <v>130247</v>
          </cell>
          <cell r="S10">
            <v>322584</v>
          </cell>
        </row>
        <row r="11">
          <cell r="B11">
            <v>6116582</v>
          </cell>
          <cell r="C11">
            <v>4435289</v>
          </cell>
          <cell r="D11">
            <v>10551871</v>
          </cell>
          <cell r="E11">
            <v>4466627</v>
          </cell>
          <cell r="F11">
            <v>3578009</v>
          </cell>
          <cell r="G11">
            <v>8044636</v>
          </cell>
          <cell r="H11">
            <v>867146</v>
          </cell>
          <cell r="I11">
            <v>597093</v>
          </cell>
          <cell r="J11">
            <v>1464239</v>
          </cell>
          <cell r="K11">
            <v>575460</v>
          </cell>
          <cell r="L11">
            <v>441324</v>
          </cell>
          <cell r="M11">
            <v>1016784</v>
          </cell>
          <cell r="N11">
            <v>325082</v>
          </cell>
          <cell r="O11">
            <v>217017</v>
          </cell>
          <cell r="P11">
            <v>542099</v>
          </cell>
          <cell r="Q11">
            <v>212426</v>
          </cell>
          <cell r="R11">
            <v>146740</v>
          </cell>
          <cell r="S11">
            <v>359166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G47"/>
  <sheetViews>
    <sheetView tabSelected="1" view="pageBreakPreview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4.25"/>
  <cols>
    <col min="1" max="1" width="5.28515625" style="13" customWidth="1"/>
    <col min="2" max="2" width="32.7109375" style="4" customWidth="1"/>
    <col min="3" max="3" width="11.5703125" style="4" customWidth="1"/>
    <col min="4" max="4" width="10.28515625" style="4" bestFit="1" customWidth="1"/>
    <col min="5" max="5" width="11.5703125" style="4" bestFit="1" customWidth="1"/>
    <col min="6" max="7" width="10.28515625" style="4" bestFit="1" customWidth="1"/>
    <col min="8" max="8" width="11.5703125" style="4" bestFit="1" customWidth="1"/>
    <col min="9" max="11" width="9" style="4" bestFit="1" customWidth="1"/>
    <col min="12" max="13" width="10.28515625" style="4" bestFit="1" customWidth="1"/>
    <col min="14" max="14" width="11.5703125" style="4" bestFit="1" customWidth="1"/>
    <col min="15" max="17" width="8" style="62" customWidth="1"/>
    <col min="18" max="18" width="9.42578125" style="4" customWidth="1"/>
    <col min="19" max="19" width="9.5703125" style="4" customWidth="1"/>
    <col min="20" max="20" width="10.28515625" style="4" bestFit="1" customWidth="1"/>
    <col min="21" max="21" width="9" style="4" customWidth="1"/>
    <col min="22" max="22" width="9.140625" style="4"/>
    <col min="23" max="23" width="8.85546875" style="4" customWidth="1"/>
    <col min="24" max="24" width="9" style="4" bestFit="1" customWidth="1"/>
    <col min="25" max="25" width="7.7109375" style="4" bestFit="1" customWidth="1"/>
    <col min="26" max="26" width="9" style="4" bestFit="1" customWidth="1"/>
    <col min="27" max="27" width="9.42578125" style="4" customWidth="1"/>
    <col min="28" max="28" width="9.140625" style="4"/>
    <col min="29" max="29" width="9.7109375" style="4" customWidth="1"/>
    <col min="30" max="32" width="6.85546875" style="60" customWidth="1"/>
    <col min="33" max="34" width="10.28515625" style="4" bestFit="1" customWidth="1"/>
    <col min="35" max="35" width="11.5703125" style="4" bestFit="1" customWidth="1"/>
    <col min="36" max="37" width="10.28515625" style="4" bestFit="1" customWidth="1"/>
    <col min="38" max="38" width="11.5703125" style="4" bestFit="1" customWidth="1"/>
    <col min="39" max="41" width="9" style="4" bestFit="1" customWidth="1"/>
    <col min="42" max="43" width="10.28515625" style="4" bestFit="1" customWidth="1"/>
    <col min="44" max="44" width="11.5703125" style="4" bestFit="1" customWidth="1"/>
    <col min="45" max="45" width="6.85546875" style="60" customWidth="1"/>
    <col min="46" max="46" width="7" style="60" customWidth="1"/>
    <col min="47" max="47" width="6.85546875" style="60" customWidth="1"/>
    <col min="48" max="48" width="10.28515625" style="4" bestFit="1" customWidth="1"/>
    <col min="49" max="49" width="9.5703125" style="4" customWidth="1"/>
    <col min="50" max="50" width="10.28515625" style="4" bestFit="1" customWidth="1"/>
    <col min="51" max="51" width="9.85546875" style="4" customWidth="1"/>
    <col min="52" max="52" width="9.140625" style="4"/>
    <col min="53" max="53" width="10.28515625" style="4" bestFit="1" customWidth="1"/>
    <col min="54" max="54" width="7.5703125" style="4" customWidth="1"/>
    <col min="55" max="55" width="7.7109375" style="4" customWidth="1"/>
    <col min="56" max="56" width="8.85546875" style="4" customWidth="1"/>
    <col min="57" max="57" width="9.42578125" style="4" customWidth="1"/>
    <col min="58" max="58" width="9.140625" style="4"/>
    <col min="59" max="59" width="10.28515625" style="4" bestFit="1" customWidth="1"/>
    <col min="60" max="62" width="6.85546875" style="60" customWidth="1"/>
    <col min="63" max="63" width="8.85546875" style="4" customWidth="1"/>
    <col min="64" max="64" width="9.5703125" style="4" customWidth="1"/>
    <col min="65" max="65" width="9.28515625" style="4" customWidth="1"/>
    <col min="66" max="66" width="9" style="4" customWidth="1"/>
    <col min="67" max="67" width="9.140625" style="4"/>
    <col min="68" max="68" width="8.85546875" style="4" customWidth="1"/>
    <col min="69" max="69" width="7.5703125" style="4" customWidth="1"/>
    <col min="70" max="70" width="7.7109375" style="4" customWidth="1"/>
    <col min="71" max="71" width="8.85546875" style="4" customWidth="1"/>
    <col min="72" max="72" width="9.42578125" style="4" customWidth="1"/>
    <col min="73" max="73" width="9.140625" style="4"/>
    <col min="74" max="74" width="9.7109375" style="4" customWidth="1"/>
    <col min="75" max="75" width="6.85546875" style="60" customWidth="1"/>
    <col min="76" max="76" width="7.42578125" style="60" customWidth="1"/>
    <col min="77" max="77" width="6.85546875" style="60" customWidth="1"/>
    <col min="78" max="80" width="10.28515625" style="4" bestFit="1" customWidth="1"/>
    <col min="81" max="81" width="9" style="4" customWidth="1"/>
    <col min="82" max="82" width="9.140625" style="4"/>
    <col min="83" max="83" width="10.28515625" style="4" bestFit="1" customWidth="1"/>
    <col min="84" max="84" width="7.5703125" style="4" customWidth="1"/>
    <col min="85" max="85" width="7.7109375" style="4" customWidth="1"/>
    <col min="86" max="86" width="8.85546875" style="4" customWidth="1"/>
    <col min="87" max="87" width="9.42578125" style="4" customWidth="1"/>
    <col min="88" max="88" width="9.140625" style="4"/>
    <col min="89" max="89" width="10.28515625" style="4" bestFit="1" customWidth="1"/>
    <col min="90" max="90" width="8.28515625" style="60" customWidth="1"/>
    <col min="91" max="91" width="6.7109375" style="60" customWidth="1"/>
    <col min="92" max="92" width="6.28515625" style="60" customWidth="1"/>
    <col min="93" max="93" width="11" style="4" customWidth="1"/>
    <col min="94" max="94" width="9.5703125" style="4" customWidth="1"/>
    <col min="95" max="95" width="9.28515625" style="4" customWidth="1"/>
    <col min="96" max="96" width="9" style="4" customWidth="1"/>
    <col min="97" max="97" width="9.140625" style="4"/>
    <col min="98" max="98" width="8.85546875" style="4" customWidth="1"/>
    <col min="99" max="99" width="8.5703125" style="4" customWidth="1"/>
    <col min="100" max="100" width="7.7109375" style="4" customWidth="1"/>
    <col min="101" max="101" width="8.85546875" style="4" customWidth="1"/>
    <col min="102" max="102" width="9.42578125" style="4" customWidth="1"/>
    <col min="103" max="103" width="9.140625" style="4"/>
    <col min="104" max="104" width="9.7109375" style="4" customWidth="1"/>
    <col min="105" max="107" width="6.85546875" style="60" customWidth="1"/>
    <col min="108" max="108" width="8.85546875" style="4" customWidth="1"/>
    <col min="109" max="109" width="9.5703125" style="4" customWidth="1"/>
    <col min="110" max="110" width="9.28515625" style="4" customWidth="1"/>
    <col min="111" max="111" width="9" style="4" customWidth="1"/>
    <col min="112" max="112" width="9.140625" style="4"/>
    <col min="113" max="113" width="8.85546875" style="4" customWidth="1"/>
    <col min="114" max="114" width="7.5703125" style="4" customWidth="1"/>
    <col min="115" max="115" width="7.7109375" style="4" customWidth="1"/>
    <col min="116" max="116" width="8.85546875" style="4" customWidth="1"/>
    <col min="117" max="117" width="9.42578125" style="4" customWidth="1"/>
    <col min="118" max="118" width="9.140625" style="4"/>
    <col min="119" max="119" width="9.7109375" style="4" customWidth="1"/>
    <col min="120" max="122" width="7.85546875" style="60" customWidth="1"/>
    <col min="123" max="123" width="8.85546875" style="4" customWidth="1"/>
    <col min="124" max="124" width="9.5703125" style="4" customWidth="1"/>
    <col min="125" max="125" width="10.28515625" style="4" bestFit="1" customWidth="1"/>
    <col min="126" max="126" width="9" style="4" customWidth="1"/>
    <col min="127" max="127" width="9.140625" style="4"/>
    <col min="128" max="128" width="8.85546875" style="4" customWidth="1"/>
    <col min="129" max="129" width="7.5703125" style="4" customWidth="1"/>
    <col min="130" max="130" width="7.7109375" style="4" customWidth="1"/>
    <col min="131" max="131" width="8.85546875" style="4" customWidth="1"/>
    <col min="132" max="132" width="9.42578125" style="4" customWidth="1"/>
    <col min="133" max="133" width="9.140625" style="4"/>
    <col min="134" max="134" width="9.7109375" style="4" customWidth="1"/>
    <col min="135" max="137" width="6.85546875" style="60" customWidth="1"/>
    <col min="138" max="138" width="10.42578125" style="4" customWidth="1"/>
    <col min="139" max="139" width="11.140625" style="4" customWidth="1"/>
    <col min="140" max="140" width="11.5703125" style="4" bestFit="1" customWidth="1"/>
    <col min="141" max="141" width="8.7109375" style="4" customWidth="1"/>
    <col min="142" max="142" width="9" style="4" bestFit="1" customWidth="1"/>
    <col min="143" max="146" width="10.28515625" style="4" bestFit="1" customWidth="1"/>
    <col min="147" max="147" width="7.85546875" style="4" customWidth="1"/>
    <col min="148" max="152" width="8.140625" style="4" customWidth="1"/>
    <col min="153" max="154" width="9.5703125" style="4" customWidth="1"/>
    <col min="155" max="155" width="10.28515625" style="4" bestFit="1" customWidth="1"/>
    <col min="156" max="157" width="8.7109375" style="4" customWidth="1"/>
    <col min="158" max="158" width="9.5703125" style="4" customWidth="1"/>
    <col min="159" max="160" width="8.7109375" style="4" customWidth="1"/>
    <col min="161" max="161" width="9.5703125" style="4" customWidth="1"/>
    <col min="162" max="167" width="8.140625" style="4" customWidth="1"/>
    <col min="168" max="170" width="9.5703125" style="4" customWidth="1"/>
    <col min="171" max="172" width="8.7109375" style="4" customWidth="1"/>
    <col min="173" max="173" width="9.5703125" style="4" customWidth="1"/>
    <col min="174" max="175" width="8.7109375" style="4" customWidth="1"/>
    <col min="176" max="176" width="9.5703125" style="4" customWidth="1"/>
    <col min="177" max="182" width="8.140625" style="4" customWidth="1"/>
    <col min="183" max="16384" width="9.140625" style="4"/>
  </cols>
  <sheetData>
    <row r="1" spans="1:182" ht="34.5" customHeight="1">
      <c r="A1" s="4"/>
      <c r="B1" s="5"/>
      <c r="C1" s="21" t="s">
        <v>68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06"/>
      <c r="P1" s="106"/>
      <c r="Q1" s="106"/>
      <c r="R1" s="213" t="s">
        <v>68</v>
      </c>
      <c r="S1" s="213"/>
      <c r="T1" s="213"/>
      <c r="U1" s="213"/>
      <c r="V1" s="213"/>
      <c r="W1" s="213"/>
      <c r="X1" s="213"/>
      <c r="Y1" s="213"/>
      <c r="Z1" s="213"/>
      <c r="AA1" s="213"/>
      <c r="AB1" s="213"/>
      <c r="AC1" s="213"/>
      <c r="AD1" s="213"/>
      <c r="AE1" s="213"/>
      <c r="AF1" s="213"/>
      <c r="AG1" s="213" t="s">
        <v>68</v>
      </c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  <c r="AU1" s="213"/>
      <c r="AV1" s="213" t="s">
        <v>68</v>
      </c>
      <c r="AW1" s="213"/>
      <c r="AX1" s="213"/>
      <c r="AY1" s="213"/>
      <c r="AZ1" s="213"/>
      <c r="BA1" s="213"/>
      <c r="BB1" s="213"/>
      <c r="BC1" s="213"/>
      <c r="BD1" s="213"/>
      <c r="BE1" s="213"/>
      <c r="BF1" s="213"/>
      <c r="BG1" s="213"/>
      <c r="BH1" s="213"/>
      <c r="BI1" s="213"/>
      <c r="BJ1" s="213"/>
      <c r="BK1" s="213" t="s">
        <v>68</v>
      </c>
      <c r="BL1" s="213"/>
      <c r="BM1" s="213"/>
      <c r="BN1" s="213"/>
      <c r="BO1" s="213"/>
      <c r="BP1" s="213"/>
      <c r="BQ1" s="213"/>
      <c r="BR1" s="213"/>
      <c r="BS1" s="213"/>
      <c r="BT1" s="213"/>
      <c r="BU1" s="213"/>
      <c r="BV1" s="213"/>
      <c r="BW1" s="213"/>
      <c r="BX1" s="213"/>
      <c r="BY1" s="213"/>
      <c r="BZ1" s="213" t="s">
        <v>68</v>
      </c>
      <c r="CA1" s="213"/>
      <c r="CB1" s="213"/>
      <c r="CC1" s="213"/>
      <c r="CD1" s="213"/>
      <c r="CE1" s="213"/>
      <c r="CF1" s="213"/>
      <c r="CG1" s="213"/>
      <c r="CH1" s="213"/>
      <c r="CI1" s="213"/>
      <c r="CJ1" s="213"/>
      <c r="CK1" s="213"/>
      <c r="CL1" s="213"/>
      <c r="CM1" s="213"/>
      <c r="CN1" s="213"/>
      <c r="CO1" s="213" t="s">
        <v>68</v>
      </c>
      <c r="CP1" s="213"/>
      <c r="CQ1" s="213"/>
      <c r="CR1" s="213"/>
      <c r="CS1" s="213"/>
      <c r="CT1" s="213"/>
      <c r="CU1" s="213"/>
      <c r="CV1" s="213"/>
      <c r="CW1" s="213"/>
      <c r="CX1" s="213"/>
      <c r="CY1" s="213"/>
      <c r="CZ1" s="213"/>
      <c r="DA1" s="213"/>
      <c r="DB1" s="213"/>
      <c r="DC1" s="213"/>
      <c r="DD1" s="213" t="s">
        <v>68</v>
      </c>
      <c r="DE1" s="213"/>
      <c r="DF1" s="213"/>
      <c r="DG1" s="213"/>
      <c r="DH1" s="213"/>
      <c r="DI1" s="213"/>
      <c r="DJ1" s="213"/>
      <c r="DK1" s="213"/>
      <c r="DL1" s="213"/>
      <c r="DM1" s="213"/>
      <c r="DN1" s="213"/>
      <c r="DO1" s="213"/>
      <c r="DP1" s="213"/>
      <c r="DQ1" s="213"/>
      <c r="DR1" s="213"/>
      <c r="DS1" s="213" t="s">
        <v>68</v>
      </c>
      <c r="DT1" s="213"/>
      <c r="DU1" s="213"/>
      <c r="DV1" s="213"/>
      <c r="DW1" s="213"/>
      <c r="DX1" s="213"/>
      <c r="DY1" s="213"/>
      <c r="DZ1" s="213"/>
      <c r="EA1" s="213"/>
      <c r="EB1" s="213"/>
      <c r="EC1" s="213"/>
      <c r="ED1" s="213"/>
      <c r="EE1" s="213"/>
      <c r="EF1" s="213"/>
      <c r="EG1" s="213"/>
      <c r="EH1" s="21" t="s">
        <v>68</v>
      </c>
      <c r="EI1" s="21"/>
      <c r="EJ1" s="21"/>
      <c r="EW1" s="21" t="s">
        <v>68</v>
      </c>
      <c r="EX1" s="21"/>
      <c r="EY1" s="21"/>
      <c r="FL1" s="21" t="s">
        <v>68</v>
      </c>
      <c r="FM1" s="21"/>
      <c r="FN1" s="21"/>
    </row>
    <row r="2" spans="1:182" s="6" customFormat="1" ht="18" customHeight="1">
      <c r="B2" s="7"/>
      <c r="C2" s="200" t="s">
        <v>11</v>
      </c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 t="s">
        <v>12</v>
      </c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 t="s">
        <v>70</v>
      </c>
      <c r="AH2" s="200"/>
      <c r="AI2" s="200"/>
      <c r="AJ2" s="200"/>
      <c r="AK2" s="200"/>
      <c r="AL2" s="200"/>
      <c r="AM2" s="200"/>
      <c r="AN2" s="200"/>
      <c r="AO2" s="200"/>
      <c r="AP2" s="200"/>
      <c r="AQ2" s="200"/>
      <c r="AR2" s="200"/>
      <c r="AS2" s="200"/>
      <c r="AT2" s="200"/>
      <c r="AU2" s="200"/>
      <c r="AV2" s="200" t="s">
        <v>13</v>
      </c>
      <c r="AW2" s="200"/>
      <c r="AX2" s="200"/>
      <c r="AY2" s="200"/>
      <c r="AZ2" s="200"/>
      <c r="BA2" s="200"/>
      <c r="BB2" s="200"/>
      <c r="BC2" s="200"/>
      <c r="BD2" s="200"/>
      <c r="BE2" s="200"/>
      <c r="BF2" s="200"/>
      <c r="BG2" s="200"/>
      <c r="BH2" s="200"/>
      <c r="BI2" s="200"/>
      <c r="BJ2" s="200"/>
      <c r="BK2" s="200" t="s">
        <v>14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BV2" s="200"/>
      <c r="BW2" s="200"/>
      <c r="BX2" s="200"/>
      <c r="BY2" s="200"/>
      <c r="BZ2" s="200" t="s">
        <v>71</v>
      </c>
      <c r="CA2" s="200"/>
      <c r="CB2" s="200"/>
      <c r="CC2" s="200"/>
      <c r="CD2" s="200"/>
      <c r="CE2" s="200"/>
      <c r="CF2" s="200"/>
      <c r="CG2" s="200"/>
      <c r="CH2" s="200"/>
      <c r="CI2" s="200"/>
      <c r="CJ2" s="200"/>
      <c r="CK2" s="200"/>
      <c r="CL2" s="200"/>
      <c r="CM2" s="200"/>
      <c r="CN2" s="200"/>
      <c r="CO2" s="200" t="s">
        <v>15</v>
      </c>
      <c r="CP2" s="200"/>
      <c r="CQ2" s="200"/>
      <c r="CR2" s="200"/>
      <c r="CS2" s="200"/>
      <c r="CT2" s="200"/>
      <c r="CU2" s="200"/>
      <c r="CV2" s="200"/>
      <c r="CW2" s="200"/>
      <c r="CX2" s="200"/>
      <c r="CY2" s="200"/>
      <c r="CZ2" s="200"/>
      <c r="DA2" s="200"/>
      <c r="DB2" s="200"/>
      <c r="DC2" s="200"/>
      <c r="DD2" s="200" t="s">
        <v>16</v>
      </c>
      <c r="DE2" s="200"/>
      <c r="DF2" s="200"/>
      <c r="DG2" s="200"/>
      <c r="DH2" s="200"/>
      <c r="DI2" s="200"/>
      <c r="DJ2" s="200"/>
      <c r="DK2" s="200"/>
      <c r="DL2" s="200"/>
      <c r="DM2" s="200"/>
      <c r="DN2" s="200"/>
      <c r="DO2" s="200"/>
      <c r="DP2" s="200"/>
      <c r="DQ2" s="200"/>
      <c r="DR2" s="200"/>
      <c r="DS2" s="200" t="s">
        <v>74</v>
      </c>
      <c r="DT2" s="200"/>
      <c r="DU2" s="200"/>
      <c r="DV2" s="200"/>
      <c r="DW2" s="200"/>
      <c r="DX2" s="200"/>
      <c r="DY2" s="200"/>
      <c r="DZ2" s="200"/>
      <c r="EA2" s="200"/>
      <c r="EB2" s="200"/>
      <c r="EC2" s="200"/>
      <c r="ED2" s="200"/>
      <c r="EE2" s="200"/>
      <c r="EF2" s="200"/>
      <c r="EG2" s="200"/>
      <c r="EH2" s="24" t="s">
        <v>92</v>
      </c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199" t="s">
        <v>93</v>
      </c>
      <c r="EX2" s="199"/>
      <c r="EY2" s="199"/>
      <c r="EZ2" s="199"/>
      <c r="FA2" s="199"/>
      <c r="FB2" s="199"/>
      <c r="FC2" s="199"/>
      <c r="FD2" s="199"/>
      <c r="FE2" s="199"/>
      <c r="FF2" s="199"/>
      <c r="FG2" s="199"/>
      <c r="FH2" s="199"/>
      <c r="FI2" s="199"/>
      <c r="FJ2" s="199"/>
      <c r="FK2" s="199"/>
      <c r="FL2" s="199" t="s">
        <v>94</v>
      </c>
      <c r="FM2" s="199"/>
      <c r="FN2" s="199"/>
      <c r="FO2" s="199"/>
      <c r="FP2" s="199"/>
      <c r="FQ2" s="199"/>
      <c r="FR2" s="199"/>
      <c r="FS2" s="199"/>
      <c r="FT2" s="199"/>
      <c r="FU2" s="199"/>
      <c r="FV2" s="199"/>
      <c r="FW2" s="199"/>
      <c r="FX2" s="199"/>
      <c r="FY2" s="199"/>
      <c r="FZ2" s="199"/>
    </row>
    <row r="3" spans="1:182" ht="18" customHeight="1">
      <c r="A3" s="216" t="s">
        <v>17</v>
      </c>
      <c r="B3" s="195" t="s">
        <v>0</v>
      </c>
      <c r="C3" s="195" t="s">
        <v>1</v>
      </c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217" t="s">
        <v>4</v>
      </c>
      <c r="P3" s="217"/>
      <c r="Q3" s="217"/>
      <c r="R3" s="195" t="s">
        <v>1</v>
      </c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214" t="s">
        <v>4</v>
      </c>
      <c r="AE3" s="214"/>
      <c r="AF3" s="214"/>
      <c r="AG3" s="195" t="s">
        <v>1</v>
      </c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214" t="s">
        <v>4</v>
      </c>
      <c r="AT3" s="214"/>
      <c r="AU3" s="214"/>
      <c r="AV3" s="195" t="s">
        <v>1</v>
      </c>
      <c r="AW3" s="195"/>
      <c r="AX3" s="195"/>
      <c r="AY3" s="195"/>
      <c r="AZ3" s="195"/>
      <c r="BA3" s="195"/>
      <c r="BB3" s="195"/>
      <c r="BC3" s="195"/>
      <c r="BD3" s="195"/>
      <c r="BE3" s="195"/>
      <c r="BF3" s="195"/>
      <c r="BG3" s="195"/>
      <c r="BH3" s="214" t="s">
        <v>4</v>
      </c>
      <c r="BI3" s="214"/>
      <c r="BJ3" s="214"/>
      <c r="BK3" s="195" t="s">
        <v>1</v>
      </c>
      <c r="BL3" s="195"/>
      <c r="BM3" s="195"/>
      <c r="BN3" s="195"/>
      <c r="BO3" s="195"/>
      <c r="BP3" s="195"/>
      <c r="BQ3" s="195"/>
      <c r="BR3" s="195"/>
      <c r="BS3" s="195"/>
      <c r="BT3" s="195"/>
      <c r="BU3" s="195"/>
      <c r="BV3" s="195"/>
      <c r="BW3" s="214" t="s">
        <v>4</v>
      </c>
      <c r="BX3" s="214"/>
      <c r="BY3" s="214"/>
      <c r="BZ3" s="195" t="s">
        <v>1</v>
      </c>
      <c r="CA3" s="195"/>
      <c r="CB3" s="195"/>
      <c r="CC3" s="195"/>
      <c r="CD3" s="195"/>
      <c r="CE3" s="195"/>
      <c r="CF3" s="195"/>
      <c r="CG3" s="195"/>
      <c r="CH3" s="195"/>
      <c r="CI3" s="195"/>
      <c r="CJ3" s="195"/>
      <c r="CK3" s="195"/>
      <c r="CL3" s="214" t="s">
        <v>4</v>
      </c>
      <c r="CM3" s="214"/>
      <c r="CN3" s="214"/>
      <c r="CO3" s="195" t="s">
        <v>1</v>
      </c>
      <c r="CP3" s="195"/>
      <c r="CQ3" s="195"/>
      <c r="CR3" s="195"/>
      <c r="CS3" s="195"/>
      <c r="CT3" s="195"/>
      <c r="CU3" s="195"/>
      <c r="CV3" s="195"/>
      <c r="CW3" s="195"/>
      <c r="CX3" s="195"/>
      <c r="CY3" s="195"/>
      <c r="CZ3" s="195"/>
      <c r="DA3" s="214" t="s">
        <v>4</v>
      </c>
      <c r="DB3" s="214"/>
      <c r="DC3" s="214"/>
      <c r="DD3" s="195" t="s">
        <v>1</v>
      </c>
      <c r="DE3" s="195"/>
      <c r="DF3" s="195"/>
      <c r="DG3" s="195"/>
      <c r="DH3" s="195"/>
      <c r="DI3" s="195"/>
      <c r="DJ3" s="195"/>
      <c r="DK3" s="195"/>
      <c r="DL3" s="195"/>
      <c r="DM3" s="195"/>
      <c r="DN3" s="195"/>
      <c r="DO3" s="195"/>
      <c r="DP3" s="214" t="s">
        <v>4</v>
      </c>
      <c r="DQ3" s="214"/>
      <c r="DR3" s="214"/>
      <c r="DS3" s="195" t="s">
        <v>1</v>
      </c>
      <c r="DT3" s="195"/>
      <c r="DU3" s="195"/>
      <c r="DV3" s="195"/>
      <c r="DW3" s="195"/>
      <c r="DX3" s="195"/>
      <c r="DY3" s="195"/>
      <c r="DZ3" s="195"/>
      <c r="EA3" s="195"/>
      <c r="EB3" s="195"/>
      <c r="EC3" s="195"/>
      <c r="ED3" s="195"/>
      <c r="EE3" s="214" t="s">
        <v>4</v>
      </c>
      <c r="EF3" s="214"/>
      <c r="EG3" s="214"/>
      <c r="EH3" s="201" t="s">
        <v>28</v>
      </c>
      <c r="EI3" s="202"/>
      <c r="EJ3" s="203"/>
      <c r="EK3" s="201" t="s">
        <v>29</v>
      </c>
      <c r="EL3" s="202"/>
      <c r="EM3" s="202"/>
      <c r="EN3" s="202"/>
      <c r="EO3" s="202"/>
      <c r="EP3" s="203"/>
      <c r="EQ3" s="201" t="s">
        <v>27</v>
      </c>
      <c r="ER3" s="202"/>
      <c r="ES3" s="202"/>
      <c r="ET3" s="202"/>
      <c r="EU3" s="202"/>
      <c r="EV3" s="203"/>
      <c r="EW3" s="201" t="s">
        <v>28</v>
      </c>
      <c r="EX3" s="202"/>
      <c r="EY3" s="203"/>
      <c r="EZ3" s="201" t="s">
        <v>29</v>
      </c>
      <c r="FA3" s="202"/>
      <c r="FB3" s="202"/>
      <c r="FC3" s="202"/>
      <c r="FD3" s="202"/>
      <c r="FE3" s="203"/>
      <c r="FF3" s="201" t="s">
        <v>27</v>
      </c>
      <c r="FG3" s="202"/>
      <c r="FH3" s="202"/>
      <c r="FI3" s="202"/>
      <c r="FJ3" s="202"/>
      <c r="FK3" s="203"/>
      <c r="FL3" s="201" t="s">
        <v>28</v>
      </c>
      <c r="FM3" s="202"/>
      <c r="FN3" s="203"/>
      <c r="FO3" s="201" t="s">
        <v>29</v>
      </c>
      <c r="FP3" s="202"/>
      <c r="FQ3" s="202"/>
      <c r="FR3" s="202"/>
      <c r="FS3" s="202"/>
      <c r="FT3" s="203"/>
      <c r="FU3" s="201" t="s">
        <v>27</v>
      </c>
      <c r="FV3" s="202"/>
      <c r="FW3" s="202"/>
      <c r="FX3" s="202"/>
      <c r="FY3" s="202"/>
      <c r="FZ3" s="203"/>
    </row>
    <row r="4" spans="1:182" ht="18" customHeight="1">
      <c r="A4" s="216"/>
      <c r="B4" s="195"/>
      <c r="C4" s="195" t="s">
        <v>2</v>
      </c>
      <c r="D4" s="195"/>
      <c r="E4" s="195"/>
      <c r="F4" s="195" t="s">
        <v>3</v>
      </c>
      <c r="G4" s="195"/>
      <c r="H4" s="195"/>
      <c r="I4" s="195"/>
      <c r="J4" s="195"/>
      <c r="K4" s="195"/>
      <c r="L4" s="195"/>
      <c r="M4" s="195"/>
      <c r="N4" s="195"/>
      <c r="O4" s="217"/>
      <c r="P4" s="217"/>
      <c r="Q4" s="217"/>
      <c r="R4" s="195" t="s">
        <v>2</v>
      </c>
      <c r="S4" s="195"/>
      <c r="T4" s="195"/>
      <c r="U4" s="195" t="s">
        <v>3</v>
      </c>
      <c r="V4" s="195"/>
      <c r="W4" s="195"/>
      <c r="X4" s="195"/>
      <c r="Y4" s="195"/>
      <c r="Z4" s="195"/>
      <c r="AA4" s="195"/>
      <c r="AB4" s="195"/>
      <c r="AC4" s="195"/>
      <c r="AD4" s="214"/>
      <c r="AE4" s="214"/>
      <c r="AF4" s="214"/>
      <c r="AG4" s="195" t="s">
        <v>2</v>
      </c>
      <c r="AH4" s="195"/>
      <c r="AI4" s="195"/>
      <c r="AJ4" s="195" t="s">
        <v>3</v>
      </c>
      <c r="AK4" s="195"/>
      <c r="AL4" s="195"/>
      <c r="AM4" s="195"/>
      <c r="AN4" s="195"/>
      <c r="AO4" s="195"/>
      <c r="AP4" s="195"/>
      <c r="AQ4" s="195"/>
      <c r="AR4" s="195"/>
      <c r="AS4" s="214"/>
      <c r="AT4" s="214"/>
      <c r="AU4" s="214"/>
      <c r="AV4" s="195" t="s">
        <v>2</v>
      </c>
      <c r="AW4" s="195"/>
      <c r="AX4" s="195"/>
      <c r="AY4" s="195" t="s">
        <v>3</v>
      </c>
      <c r="AZ4" s="195"/>
      <c r="BA4" s="195"/>
      <c r="BB4" s="195"/>
      <c r="BC4" s="195"/>
      <c r="BD4" s="195"/>
      <c r="BE4" s="195"/>
      <c r="BF4" s="195"/>
      <c r="BG4" s="195"/>
      <c r="BH4" s="214"/>
      <c r="BI4" s="214"/>
      <c r="BJ4" s="214"/>
      <c r="BK4" s="195" t="s">
        <v>2</v>
      </c>
      <c r="BL4" s="195"/>
      <c r="BM4" s="195"/>
      <c r="BN4" s="195" t="s">
        <v>3</v>
      </c>
      <c r="BO4" s="195"/>
      <c r="BP4" s="195"/>
      <c r="BQ4" s="195"/>
      <c r="BR4" s="195"/>
      <c r="BS4" s="195"/>
      <c r="BT4" s="195"/>
      <c r="BU4" s="195"/>
      <c r="BV4" s="195"/>
      <c r="BW4" s="214"/>
      <c r="BX4" s="214"/>
      <c r="BY4" s="214"/>
      <c r="BZ4" s="195" t="s">
        <v>2</v>
      </c>
      <c r="CA4" s="195"/>
      <c r="CB4" s="195"/>
      <c r="CC4" s="195" t="s">
        <v>3</v>
      </c>
      <c r="CD4" s="195"/>
      <c r="CE4" s="195"/>
      <c r="CF4" s="195"/>
      <c r="CG4" s="195"/>
      <c r="CH4" s="195"/>
      <c r="CI4" s="195"/>
      <c r="CJ4" s="195"/>
      <c r="CK4" s="195"/>
      <c r="CL4" s="214"/>
      <c r="CM4" s="214"/>
      <c r="CN4" s="214"/>
      <c r="CO4" s="195" t="s">
        <v>2</v>
      </c>
      <c r="CP4" s="195"/>
      <c r="CQ4" s="195"/>
      <c r="CR4" s="195" t="s">
        <v>3</v>
      </c>
      <c r="CS4" s="195"/>
      <c r="CT4" s="195"/>
      <c r="CU4" s="195"/>
      <c r="CV4" s="195"/>
      <c r="CW4" s="195"/>
      <c r="CX4" s="195"/>
      <c r="CY4" s="195"/>
      <c r="CZ4" s="195"/>
      <c r="DA4" s="214"/>
      <c r="DB4" s="214"/>
      <c r="DC4" s="214"/>
      <c r="DD4" s="195" t="s">
        <v>2</v>
      </c>
      <c r="DE4" s="195"/>
      <c r="DF4" s="195"/>
      <c r="DG4" s="195" t="s">
        <v>3</v>
      </c>
      <c r="DH4" s="195"/>
      <c r="DI4" s="195"/>
      <c r="DJ4" s="195"/>
      <c r="DK4" s="195"/>
      <c r="DL4" s="195"/>
      <c r="DM4" s="195"/>
      <c r="DN4" s="195"/>
      <c r="DO4" s="195"/>
      <c r="DP4" s="214"/>
      <c r="DQ4" s="214"/>
      <c r="DR4" s="214"/>
      <c r="DS4" s="195" t="s">
        <v>2</v>
      </c>
      <c r="DT4" s="195"/>
      <c r="DU4" s="195"/>
      <c r="DV4" s="195" t="s">
        <v>3</v>
      </c>
      <c r="DW4" s="195"/>
      <c r="DX4" s="195"/>
      <c r="DY4" s="195"/>
      <c r="DZ4" s="195"/>
      <c r="EA4" s="195"/>
      <c r="EB4" s="195"/>
      <c r="EC4" s="195"/>
      <c r="ED4" s="195"/>
      <c r="EE4" s="214"/>
      <c r="EF4" s="214"/>
      <c r="EG4" s="214"/>
      <c r="EH4" s="204"/>
      <c r="EI4" s="205"/>
      <c r="EJ4" s="206"/>
      <c r="EK4" s="207"/>
      <c r="EL4" s="208"/>
      <c r="EM4" s="208"/>
      <c r="EN4" s="208"/>
      <c r="EO4" s="208"/>
      <c r="EP4" s="209"/>
      <c r="EQ4" s="207"/>
      <c r="ER4" s="208"/>
      <c r="ES4" s="208"/>
      <c r="ET4" s="208"/>
      <c r="EU4" s="208"/>
      <c r="EV4" s="209"/>
      <c r="EW4" s="204"/>
      <c r="EX4" s="205"/>
      <c r="EY4" s="206"/>
      <c r="EZ4" s="207"/>
      <c r="FA4" s="208"/>
      <c r="FB4" s="208"/>
      <c r="FC4" s="208"/>
      <c r="FD4" s="208"/>
      <c r="FE4" s="209"/>
      <c r="FF4" s="207"/>
      <c r="FG4" s="208"/>
      <c r="FH4" s="208"/>
      <c r="FI4" s="208"/>
      <c r="FJ4" s="208"/>
      <c r="FK4" s="209"/>
      <c r="FL4" s="204"/>
      <c r="FM4" s="205"/>
      <c r="FN4" s="206"/>
      <c r="FO4" s="207"/>
      <c r="FP4" s="208"/>
      <c r="FQ4" s="208"/>
      <c r="FR4" s="208"/>
      <c r="FS4" s="208"/>
      <c r="FT4" s="209"/>
      <c r="FU4" s="207"/>
      <c r="FV4" s="208"/>
      <c r="FW4" s="208"/>
      <c r="FX4" s="208"/>
      <c r="FY4" s="208"/>
      <c r="FZ4" s="209"/>
    </row>
    <row r="5" spans="1:182" ht="18" customHeight="1">
      <c r="A5" s="216"/>
      <c r="B5" s="195"/>
      <c r="C5" s="195"/>
      <c r="D5" s="195"/>
      <c r="E5" s="195"/>
      <c r="F5" s="195" t="s">
        <v>18</v>
      </c>
      <c r="G5" s="195"/>
      <c r="H5" s="195"/>
      <c r="I5" s="195" t="s">
        <v>19</v>
      </c>
      <c r="J5" s="195"/>
      <c r="K5" s="195"/>
      <c r="L5" s="195" t="s">
        <v>20</v>
      </c>
      <c r="M5" s="195"/>
      <c r="N5" s="195"/>
      <c r="O5" s="217"/>
      <c r="P5" s="217"/>
      <c r="Q5" s="217"/>
      <c r="R5" s="195"/>
      <c r="S5" s="195"/>
      <c r="T5" s="195"/>
      <c r="U5" s="195" t="s">
        <v>18</v>
      </c>
      <c r="V5" s="195"/>
      <c r="W5" s="195"/>
      <c r="X5" s="195" t="s">
        <v>19</v>
      </c>
      <c r="Y5" s="195"/>
      <c r="Z5" s="195"/>
      <c r="AA5" s="195" t="s">
        <v>20</v>
      </c>
      <c r="AB5" s="195"/>
      <c r="AC5" s="195"/>
      <c r="AD5" s="214"/>
      <c r="AE5" s="214"/>
      <c r="AF5" s="214"/>
      <c r="AG5" s="195"/>
      <c r="AH5" s="195"/>
      <c r="AI5" s="195"/>
      <c r="AJ5" s="195" t="s">
        <v>18</v>
      </c>
      <c r="AK5" s="195"/>
      <c r="AL5" s="195"/>
      <c r="AM5" s="195" t="s">
        <v>19</v>
      </c>
      <c r="AN5" s="195"/>
      <c r="AO5" s="195"/>
      <c r="AP5" s="195" t="s">
        <v>20</v>
      </c>
      <c r="AQ5" s="195"/>
      <c r="AR5" s="195"/>
      <c r="AS5" s="214"/>
      <c r="AT5" s="214"/>
      <c r="AU5" s="214"/>
      <c r="AV5" s="195"/>
      <c r="AW5" s="195"/>
      <c r="AX5" s="195"/>
      <c r="AY5" s="195" t="s">
        <v>18</v>
      </c>
      <c r="AZ5" s="195"/>
      <c r="BA5" s="195"/>
      <c r="BB5" s="195" t="s">
        <v>19</v>
      </c>
      <c r="BC5" s="195"/>
      <c r="BD5" s="195"/>
      <c r="BE5" s="195" t="s">
        <v>20</v>
      </c>
      <c r="BF5" s="195"/>
      <c r="BG5" s="195"/>
      <c r="BH5" s="214"/>
      <c r="BI5" s="214"/>
      <c r="BJ5" s="214"/>
      <c r="BK5" s="195"/>
      <c r="BL5" s="195"/>
      <c r="BM5" s="195"/>
      <c r="BN5" s="195" t="s">
        <v>18</v>
      </c>
      <c r="BO5" s="195"/>
      <c r="BP5" s="195"/>
      <c r="BQ5" s="195" t="s">
        <v>19</v>
      </c>
      <c r="BR5" s="195"/>
      <c r="BS5" s="195"/>
      <c r="BT5" s="195" t="s">
        <v>20</v>
      </c>
      <c r="BU5" s="195"/>
      <c r="BV5" s="195"/>
      <c r="BW5" s="214"/>
      <c r="BX5" s="214"/>
      <c r="BY5" s="214"/>
      <c r="BZ5" s="195"/>
      <c r="CA5" s="195"/>
      <c r="CB5" s="195"/>
      <c r="CC5" s="195" t="s">
        <v>18</v>
      </c>
      <c r="CD5" s="195"/>
      <c r="CE5" s="195"/>
      <c r="CF5" s="195" t="s">
        <v>19</v>
      </c>
      <c r="CG5" s="195"/>
      <c r="CH5" s="195"/>
      <c r="CI5" s="195" t="s">
        <v>20</v>
      </c>
      <c r="CJ5" s="195"/>
      <c r="CK5" s="195"/>
      <c r="CL5" s="214"/>
      <c r="CM5" s="214"/>
      <c r="CN5" s="214"/>
      <c r="CO5" s="195"/>
      <c r="CP5" s="195"/>
      <c r="CQ5" s="195"/>
      <c r="CR5" s="195" t="s">
        <v>18</v>
      </c>
      <c r="CS5" s="195"/>
      <c r="CT5" s="195"/>
      <c r="CU5" s="195" t="s">
        <v>19</v>
      </c>
      <c r="CV5" s="195"/>
      <c r="CW5" s="195"/>
      <c r="CX5" s="195" t="s">
        <v>20</v>
      </c>
      <c r="CY5" s="195"/>
      <c r="CZ5" s="195"/>
      <c r="DA5" s="214"/>
      <c r="DB5" s="214"/>
      <c r="DC5" s="214"/>
      <c r="DD5" s="195"/>
      <c r="DE5" s="195"/>
      <c r="DF5" s="195"/>
      <c r="DG5" s="195" t="s">
        <v>18</v>
      </c>
      <c r="DH5" s="195"/>
      <c r="DI5" s="195"/>
      <c r="DJ5" s="195" t="s">
        <v>19</v>
      </c>
      <c r="DK5" s="195"/>
      <c r="DL5" s="195"/>
      <c r="DM5" s="195" t="s">
        <v>20</v>
      </c>
      <c r="DN5" s="195"/>
      <c r="DO5" s="195"/>
      <c r="DP5" s="214"/>
      <c r="DQ5" s="214"/>
      <c r="DR5" s="214"/>
      <c r="DS5" s="195"/>
      <c r="DT5" s="195"/>
      <c r="DU5" s="195"/>
      <c r="DV5" s="195" t="s">
        <v>18</v>
      </c>
      <c r="DW5" s="195"/>
      <c r="DX5" s="195"/>
      <c r="DY5" s="195" t="s">
        <v>19</v>
      </c>
      <c r="DZ5" s="195"/>
      <c r="EA5" s="195"/>
      <c r="EB5" s="195" t="s">
        <v>20</v>
      </c>
      <c r="EC5" s="195"/>
      <c r="ED5" s="195"/>
      <c r="EE5" s="214"/>
      <c r="EF5" s="214"/>
      <c r="EG5" s="214"/>
      <c r="EH5" s="207"/>
      <c r="EI5" s="208"/>
      <c r="EJ5" s="209"/>
      <c r="EK5" s="210" t="s">
        <v>30</v>
      </c>
      <c r="EL5" s="211"/>
      <c r="EM5" s="212"/>
      <c r="EN5" s="210" t="s">
        <v>31</v>
      </c>
      <c r="EO5" s="211"/>
      <c r="EP5" s="212"/>
      <c r="EQ5" s="210" t="s">
        <v>30</v>
      </c>
      <c r="ER5" s="211"/>
      <c r="ES5" s="212"/>
      <c r="ET5" s="210" t="s">
        <v>31</v>
      </c>
      <c r="EU5" s="211"/>
      <c r="EV5" s="212"/>
      <c r="EW5" s="207"/>
      <c r="EX5" s="208"/>
      <c r="EY5" s="209"/>
      <c r="EZ5" s="210" t="s">
        <v>30</v>
      </c>
      <c r="FA5" s="211"/>
      <c r="FB5" s="212"/>
      <c r="FC5" s="210" t="s">
        <v>31</v>
      </c>
      <c r="FD5" s="211"/>
      <c r="FE5" s="212"/>
      <c r="FF5" s="210" t="s">
        <v>30</v>
      </c>
      <c r="FG5" s="211"/>
      <c r="FH5" s="212"/>
      <c r="FI5" s="210" t="s">
        <v>31</v>
      </c>
      <c r="FJ5" s="211"/>
      <c r="FK5" s="212"/>
      <c r="FL5" s="207"/>
      <c r="FM5" s="208"/>
      <c r="FN5" s="209"/>
      <c r="FO5" s="210" t="s">
        <v>30</v>
      </c>
      <c r="FP5" s="211"/>
      <c r="FQ5" s="212"/>
      <c r="FR5" s="210" t="s">
        <v>31</v>
      </c>
      <c r="FS5" s="211"/>
      <c r="FT5" s="212"/>
      <c r="FU5" s="210" t="s">
        <v>30</v>
      </c>
      <c r="FV5" s="211"/>
      <c r="FW5" s="212"/>
      <c r="FX5" s="210" t="s">
        <v>31</v>
      </c>
      <c r="FY5" s="211"/>
      <c r="FZ5" s="212"/>
    </row>
    <row r="6" spans="1:182" ht="18" customHeight="1">
      <c r="A6" s="216"/>
      <c r="B6" s="195"/>
      <c r="C6" s="8" t="s">
        <v>5</v>
      </c>
      <c r="D6" s="8" t="s">
        <v>6</v>
      </c>
      <c r="E6" s="8" t="s">
        <v>7</v>
      </c>
      <c r="F6" s="8" t="s">
        <v>5</v>
      </c>
      <c r="G6" s="8" t="s">
        <v>6</v>
      </c>
      <c r="H6" s="8" t="s">
        <v>7</v>
      </c>
      <c r="I6" s="8" t="s">
        <v>5</v>
      </c>
      <c r="J6" s="8" t="s">
        <v>6</v>
      </c>
      <c r="K6" s="8" t="s">
        <v>7</v>
      </c>
      <c r="L6" s="8" t="s">
        <v>5</v>
      </c>
      <c r="M6" s="8" t="s">
        <v>6</v>
      </c>
      <c r="N6" s="8" t="s">
        <v>7</v>
      </c>
      <c r="O6" s="61" t="s">
        <v>5</v>
      </c>
      <c r="P6" s="61" t="s">
        <v>6</v>
      </c>
      <c r="Q6" s="61" t="s">
        <v>7</v>
      </c>
      <c r="R6" s="8" t="s">
        <v>5</v>
      </c>
      <c r="S6" s="8" t="s">
        <v>6</v>
      </c>
      <c r="T6" s="8" t="s">
        <v>7</v>
      </c>
      <c r="U6" s="8" t="s">
        <v>5</v>
      </c>
      <c r="V6" s="8" t="s">
        <v>6</v>
      </c>
      <c r="W6" s="8" t="s">
        <v>7</v>
      </c>
      <c r="X6" s="8" t="s">
        <v>5</v>
      </c>
      <c r="Y6" s="8" t="s">
        <v>6</v>
      </c>
      <c r="Z6" s="8" t="s">
        <v>7</v>
      </c>
      <c r="AA6" s="8" t="s">
        <v>5</v>
      </c>
      <c r="AB6" s="8" t="s">
        <v>6</v>
      </c>
      <c r="AC6" s="8" t="s">
        <v>7</v>
      </c>
      <c r="AD6" s="58" t="s">
        <v>5</v>
      </c>
      <c r="AE6" s="58" t="s">
        <v>6</v>
      </c>
      <c r="AF6" s="58" t="s">
        <v>7</v>
      </c>
      <c r="AG6" s="8" t="s">
        <v>5</v>
      </c>
      <c r="AH6" s="8" t="s">
        <v>6</v>
      </c>
      <c r="AI6" s="8" t="s">
        <v>7</v>
      </c>
      <c r="AJ6" s="8" t="s">
        <v>5</v>
      </c>
      <c r="AK6" s="8" t="s">
        <v>6</v>
      </c>
      <c r="AL6" s="8" t="s">
        <v>7</v>
      </c>
      <c r="AM6" s="8" t="s">
        <v>5</v>
      </c>
      <c r="AN6" s="8" t="s">
        <v>6</v>
      </c>
      <c r="AO6" s="8" t="s">
        <v>7</v>
      </c>
      <c r="AP6" s="8" t="s">
        <v>5</v>
      </c>
      <c r="AQ6" s="8" t="s">
        <v>6</v>
      </c>
      <c r="AR6" s="8" t="s">
        <v>7</v>
      </c>
      <c r="AS6" s="58" t="s">
        <v>5</v>
      </c>
      <c r="AT6" s="58" t="s">
        <v>6</v>
      </c>
      <c r="AU6" s="58" t="s">
        <v>7</v>
      </c>
      <c r="AV6" s="8" t="s">
        <v>5</v>
      </c>
      <c r="AW6" s="8" t="s">
        <v>6</v>
      </c>
      <c r="AX6" s="8" t="s">
        <v>7</v>
      </c>
      <c r="AY6" s="8" t="s">
        <v>5</v>
      </c>
      <c r="AZ6" s="8" t="s">
        <v>6</v>
      </c>
      <c r="BA6" s="8" t="s">
        <v>7</v>
      </c>
      <c r="BB6" s="8" t="s">
        <v>5</v>
      </c>
      <c r="BC6" s="8" t="s">
        <v>6</v>
      </c>
      <c r="BD6" s="8" t="s">
        <v>7</v>
      </c>
      <c r="BE6" s="8" t="s">
        <v>5</v>
      </c>
      <c r="BF6" s="8" t="s">
        <v>6</v>
      </c>
      <c r="BG6" s="8" t="s">
        <v>7</v>
      </c>
      <c r="BH6" s="58" t="s">
        <v>5</v>
      </c>
      <c r="BI6" s="58" t="s">
        <v>6</v>
      </c>
      <c r="BJ6" s="58" t="s">
        <v>7</v>
      </c>
      <c r="BK6" s="8" t="s">
        <v>5</v>
      </c>
      <c r="BL6" s="8" t="s">
        <v>6</v>
      </c>
      <c r="BM6" s="8" t="s">
        <v>7</v>
      </c>
      <c r="BN6" s="8" t="s">
        <v>5</v>
      </c>
      <c r="BO6" s="8" t="s">
        <v>6</v>
      </c>
      <c r="BP6" s="8" t="s">
        <v>7</v>
      </c>
      <c r="BQ6" s="8" t="s">
        <v>5</v>
      </c>
      <c r="BR6" s="8" t="s">
        <v>6</v>
      </c>
      <c r="BS6" s="8" t="s">
        <v>7</v>
      </c>
      <c r="BT6" s="8" t="s">
        <v>5</v>
      </c>
      <c r="BU6" s="8" t="s">
        <v>6</v>
      </c>
      <c r="BV6" s="8" t="s">
        <v>7</v>
      </c>
      <c r="BW6" s="58" t="s">
        <v>5</v>
      </c>
      <c r="BX6" s="58" t="s">
        <v>6</v>
      </c>
      <c r="BY6" s="58" t="s">
        <v>7</v>
      </c>
      <c r="BZ6" s="8" t="s">
        <v>5</v>
      </c>
      <c r="CA6" s="8" t="s">
        <v>6</v>
      </c>
      <c r="CB6" s="8" t="s">
        <v>7</v>
      </c>
      <c r="CC6" s="8" t="s">
        <v>5</v>
      </c>
      <c r="CD6" s="8" t="s">
        <v>6</v>
      </c>
      <c r="CE6" s="8" t="s">
        <v>7</v>
      </c>
      <c r="CF6" s="8" t="s">
        <v>5</v>
      </c>
      <c r="CG6" s="8" t="s">
        <v>6</v>
      </c>
      <c r="CH6" s="8" t="s">
        <v>7</v>
      </c>
      <c r="CI6" s="8" t="s">
        <v>5</v>
      </c>
      <c r="CJ6" s="8" t="s">
        <v>6</v>
      </c>
      <c r="CK6" s="8" t="s">
        <v>7</v>
      </c>
      <c r="CL6" s="58" t="s">
        <v>5</v>
      </c>
      <c r="CM6" s="58" t="s">
        <v>6</v>
      </c>
      <c r="CN6" s="58" t="s">
        <v>7</v>
      </c>
      <c r="CO6" s="8" t="s">
        <v>5</v>
      </c>
      <c r="CP6" s="8" t="s">
        <v>6</v>
      </c>
      <c r="CQ6" s="8" t="s">
        <v>7</v>
      </c>
      <c r="CR6" s="8" t="s">
        <v>5</v>
      </c>
      <c r="CS6" s="8" t="s">
        <v>6</v>
      </c>
      <c r="CT6" s="8" t="s">
        <v>7</v>
      </c>
      <c r="CU6" s="8" t="s">
        <v>5</v>
      </c>
      <c r="CV6" s="8" t="s">
        <v>6</v>
      </c>
      <c r="CW6" s="8" t="s">
        <v>7</v>
      </c>
      <c r="CX6" s="8" t="s">
        <v>5</v>
      </c>
      <c r="CY6" s="8" t="s">
        <v>6</v>
      </c>
      <c r="CZ6" s="8" t="s">
        <v>7</v>
      </c>
      <c r="DA6" s="58" t="s">
        <v>5</v>
      </c>
      <c r="DB6" s="58" t="s">
        <v>6</v>
      </c>
      <c r="DC6" s="58" t="s">
        <v>7</v>
      </c>
      <c r="DD6" s="8" t="s">
        <v>5</v>
      </c>
      <c r="DE6" s="8" t="s">
        <v>6</v>
      </c>
      <c r="DF6" s="8" t="s">
        <v>7</v>
      </c>
      <c r="DG6" s="8" t="s">
        <v>5</v>
      </c>
      <c r="DH6" s="8" t="s">
        <v>6</v>
      </c>
      <c r="DI6" s="8" t="s">
        <v>7</v>
      </c>
      <c r="DJ6" s="8" t="s">
        <v>5</v>
      </c>
      <c r="DK6" s="8" t="s">
        <v>6</v>
      </c>
      <c r="DL6" s="8" t="s">
        <v>7</v>
      </c>
      <c r="DM6" s="8" t="s">
        <v>5</v>
      </c>
      <c r="DN6" s="8" t="s">
        <v>6</v>
      </c>
      <c r="DO6" s="8" t="s">
        <v>7</v>
      </c>
      <c r="DP6" s="58" t="s">
        <v>5</v>
      </c>
      <c r="DQ6" s="58" t="s">
        <v>6</v>
      </c>
      <c r="DR6" s="58" t="s">
        <v>7</v>
      </c>
      <c r="DS6" s="8" t="s">
        <v>5</v>
      </c>
      <c r="DT6" s="8" t="s">
        <v>6</v>
      </c>
      <c r="DU6" s="8" t="s">
        <v>7</v>
      </c>
      <c r="DV6" s="8" t="s">
        <v>5</v>
      </c>
      <c r="DW6" s="8" t="s">
        <v>6</v>
      </c>
      <c r="DX6" s="8" t="s">
        <v>7</v>
      </c>
      <c r="DY6" s="8" t="s">
        <v>5</v>
      </c>
      <c r="DZ6" s="8" t="s">
        <v>6</v>
      </c>
      <c r="EA6" s="8" t="s">
        <v>7</v>
      </c>
      <c r="EB6" s="8" t="s">
        <v>5</v>
      </c>
      <c r="EC6" s="8" t="s">
        <v>6</v>
      </c>
      <c r="ED6" s="8" t="s">
        <v>7</v>
      </c>
      <c r="EE6" s="58" t="s">
        <v>5</v>
      </c>
      <c r="EF6" s="58" t="s">
        <v>6</v>
      </c>
      <c r="EG6" s="58" t="s">
        <v>7</v>
      </c>
      <c r="EH6" s="8" t="s">
        <v>5</v>
      </c>
      <c r="EI6" s="8" t="s">
        <v>6</v>
      </c>
      <c r="EJ6" s="8" t="s">
        <v>7</v>
      </c>
      <c r="EK6" s="8" t="s">
        <v>5</v>
      </c>
      <c r="EL6" s="8" t="s">
        <v>6</v>
      </c>
      <c r="EM6" s="8" t="s">
        <v>7</v>
      </c>
      <c r="EN6" s="8" t="s">
        <v>5</v>
      </c>
      <c r="EO6" s="8" t="s">
        <v>6</v>
      </c>
      <c r="EP6" s="8" t="s">
        <v>7</v>
      </c>
      <c r="EQ6" s="8" t="s">
        <v>5</v>
      </c>
      <c r="ER6" s="8" t="s">
        <v>6</v>
      </c>
      <c r="ES6" s="8" t="s">
        <v>7</v>
      </c>
      <c r="ET6" s="8" t="s">
        <v>5</v>
      </c>
      <c r="EU6" s="8" t="s">
        <v>6</v>
      </c>
      <c r="EV6" s="8" t="s">
        <v>7</v>
      </c>
      <c r="EW6" s="8" t="s">
        <v>5</v>
      </c>
      <c r="EX6" s="8" t="s">
        <v>6</v>
      </c>
      <c r="EY6" s="8" t="s">
        <v>7</v>
      </c>
      <c r="EZ6" s="8" t="s">
        <v>5</v>
      </c>
      <c r="FA6" s="8" t="s">
        <v>6</v>
      </c>
      <c r="FB6" s="8" t="s">
        <v>7</v>
      </c>
      <c r="FC6" s="8" t="s">
        <v>5</v>
      </c>
      <c r="FD6" s="8" t="s">
        <v>6</v>
      </c>
      <c r="FE6" s="8" t="s">
        <v>7</v>
      </c>
      <c r="FF6" s="8" t="s">
        <v>5</v>
      </c>
      <c r="FG6" s="8" t="s">
        <v>6</v>
      </c>
      <c r="FH6" s="8" t="s">
        <v>7</v>
      </c>
      <c r="FI6" s="8" t="s">
        <v>5</v>
      </c>
      <c r="FJ6" s="8" t="s">
        <v>6</v>
      </c>
      <c r="FK6" s="8" t="s">
        <v>7</v>
      </c>
      <c r="FL6" s="8" t="s">
        <v>5</v>
      </c>
      <c r="FM6" s="8" t="s">
        <v>6</v>
      </c>
      <c r="FN6" s="8" t="s">
        <v>7</v>
      </c>
      <c r="FO6" s="8" t="s">
        <v>5</v>
      </c>
      <c r="FP6" s="8" t="s">
        <v>6</v>
      </c>
      <c r="FQ6" s="8" t="s">
        <v>7</v>
      </c>
      <c r="FR6" s="8" t="s">
        <v>5</v>
      </c>
      <c r="FS6" s="8" t="s">
        <v>6</v>
      </c>
      <c r="FT6" s="8" t="s">
        <v>7</v>
      </c>
      <c r="FU6" s="8" t="s">
        <v>5</v>
      </c>
      <c r="FV6" s="8" t="s">
        <v>6</v>
      </c>
      <c r="FW6" s="8" t="s">
        <v>7</v>
      </c>
      <c r="FX6" s="8" t="s">
        <v>5</v>
      </c>
      <c r="FY6" s="8" t="s">
        <v>6</v>
      </c>
      <c r="FZ6" s="8" t="s">
        <v>7</v>
      </c>
    </row>
    <row r="7" spans="1:182" s="10" customFormat="1" ht="12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  <c r="J7" s="9">
        <v>10</v>
      </c>
      <c r="K7" s="9">
        <v>11</v>
      </c>
      <c r="L7" s="9">
        <v>12</v>
      </c>
      <c r="M7" s="9">
        <v>13</v>
      </c>
      <c r="N7" s="9">
        <v>14</v>
      </c>
      <c r="O7" s="59">
        <v>15</v>
      </c>
      <c r="P7" s="59">
        <v>16</v>
      </c>
      <c r="Q7" s="59">
        <v>17</v>
      </c>
      <c r="R7" s="9">
        <v>3</v>
      </c>
      <c r="S7" s="9">
        <v>4</v>
      </c>
      <c r="T7" s="9">
        <v>5</v>
      </c>
      <c r="U7" s="9">
        <v>6</v>
      </c>
      <c r="V7" s="9">
        <v>7</v>
      </c>
      <c r="W7" s="9">
        <v>8</v>
      </c>
      <c r="X7" s="9">
        <v>9</v>
      </c>
      <c r="Y7" s="9">
        <v>10</v>
      </c>
      <c r="Z7" s="9">
        <v>11</v>
      </c>
      <c r="AA7" s="9">
        <v>12</v>
      </c>
      <c r="AB7" s="9">
        <v>13</v>
      </c>
      <c r="AC7" s="9">
        <v>14</v>
      </c>
      <c r="AD7" s="59">
        <v>15</v>
      </c>
      <c r="AE7" s="59">
        <v>16</v>
      </c>
      <c r="AF7" s="59">
        <v>17</v>
      </c>
      <c r="AG7" s="9">
        <v>3</v>
      </c>
      <c r="AH7" s="9">
        <v>4</v>
      </c>
      <c r="AI7" s="9">
        <v>5</v>
      </c>
      <c r="AJ7" s="9">
        <v>6</v>
      </c>
      <c r="AK7" s="9">
        <v>7</v>
      </c>
      <c r="AL7" s="9">
        <v>8</v>
      </c>
      <c r="AM7" s="9">
        <v>9</v>
      </c>
      <c r="AN7" s="9">
        <v>10</v>
      </c>
      <c r="AO7" s="9">
        <v>11</v>
      </c>
      <c r="AP7" s="9">
        <v>12</v>
      </c>
      <c r="AQ7" s="9">
        <v>13</v>
      </c>
      <c r="AR7" s="9">
        <v>14</v>
      </c>
      <c r="AS7" s="59">
        <v>15</v>
      </c>
      <c r="AT7" s="59">
        <v>16</v>
      </c>
      <c r="AU7" s="59">
        <v>17</v>
      </c>
      <c r="AV7" s="9">
        <v>3</v>
      </c>
      <c r="AW7" s="9">
        <v>4</v>
      </c>
      <c r="AX7" s="9">
        <v>5</v>
      </c>
      <c r="AY7" s="9">
        <v>6</v>
      </c>
      <c r="AZ7" s="9">
        <v>7</v>
      </c>
      <c r="BA7" s="9">
        <v>8</v>
      </c>
      <c r="BB7" s="9">
        <v>9</v>
      </c>
      <c r="BC7" s="9">
        <v>10</v>
      </c>
      <c r="BD7" s="9">
        <v>11</v>
      </c>
      <c r="BE7" s="9">
        <v>12</v>
      </c>
      <c r="BF7" s="9">
        <v>13</v>
      </c>
      <c r="BG7" s="9">
        <v>14</v>
      </c>
      <c r="BH7" s="59">
        <v>15</v>
      </c>
      <c r="BI7" s="59">
        <v>16</v>
      </c>
      <c r="BJ7" s="59">
        <v>17</v>
      </c>
      <c r="BK7" s="9">
        <v>3</v>
      </c>
      <c r="BL7" s="9">
        <v>4</v>
      </c>
      <c r="BM7" s="9">
        <v>5</v>
      </c>
      <c r="BN7" s="9">
        <v>6</v>
      </c>
      <c r="BO7" s="9">
        <v>7</v>
      </c>
      <c r="BP7" s="9">
        <v>8</v>
      </c>
      <c r="BQ7" s="9">
        <v>9</v>
      </c>
      <c r="BR7" s="9">
        <v>10</v>
      </c>
      <c r="BS7" s="9">
        <v>11</v>
      </c>
      <c r="BT7" s="9">
        <v>12</v>
      </c>
      <c r="BU7" s="9">
        <v>13</v>
      </c>
      <c r="BV7" s="9">
        <v>14</v>
      </c>
      <c r="BW7" s="59">
        <v>15</v>
      </c>
      <c r="BX7" s="59">
        <v>16</v>
      </c>
      <c r="BY7" s="59">
        <v>17</v>
      </c>
      <c r="BZ7" s="9">
        <v>3</v>
      </c>
      <c r="CA7" s="9">
        <v>4</v>
      </c>
      <c r="CB7" s="9">
        <v>5</v>
      </c>
      <c r="CC7" s="9">
        <v>6</v>
      </c>
      <c r="CD7" s="9">
        <v>7</v>
      </c>
      <c r="CE7" s="9">
        <v>8</v>
      </c>
      <c r="CF7" s="9">
        <v>9</v>
      </c>
      <c r="CG7" s="9">
        <v>10</v>
      </c>
      <c r="CH7" s="9">
        <v>11</v>
      </c>
      <c r="CI7" s="9">
        <v>12</v>
      </c>
      <c r="CJ7" s="9">
        <v>13</v>
      </c>
      <c r="CK7" s="9">
        <v>14</v>
      </c>
      <c r="CL7" s="59">
        <v>15</v>
      </c>
      <c r="CM7" s="59">
        <v>16</v>
      </c>
      <c r="CN7" s="59">
        <v>17</v>
      </c>
      <c r="CO7" s="9">
        <v>3</v>
      </c>
      <c r="CP7" s="9">
        <v>4</v>
      </c>
      <c r="CQ7" s="9">
        <v>5</v>
      </c>
      <c r="CR7" s="9">
        <v>6</v>
      </c>
      <c r="CS7" s="9">
        <v>7</v>
      </c>
      <c r="CT7" s="9">
        <v>8</v>
      </c>
      <c r="CU7" s="9">
        <v>9</v>
      </c>
      <c r="CV7" s="9">
        <v>10</v>
      </c>
      <c r="CW7" s="9">
        <v>11</v>
      </c>
      <c r="CX7" s="9">
        <v>12</v>
      </c>
      <c r="CY7" s="9">
        <v>13</v>
      </c>
      <c r="CZ7" s="9">
        <v>14</v>
      </c>
      <c r="DA7" s="59">
        <v>15</v>
      </c>
      <c r="DB7" s="59">
        <v>16</v>
      </c>
      <c r="DC7" s="59">
        <v>17</v>
      </c>
      <c r="DD7" s="9">
        <v>3</v>
      </c>
      <c r="DE7" s="9">
        <v>4</v>
      </c>
      <c r="DF7" s="9">
        <v>5</v>
      </c>
      <c r="DG7" s="9">
        <v>6</v>
      </c>
      <c r="DH7" s="9">
        <v>7</v>
      </c>
      <c r="DI7" s="9">
        <v>8</v>
      </c>
      <c r="DJ7" s="9">
        <v>9</v>
      </c>
      <c r="DK7" s="9">
        <v>10</v>
      </c>
      <c r="DL7" s="9">
        <v>11</v>
      </c>
      <c r="DM7" s="9">
        <v>12</v>
      </c>
      <c r="DN7" s="9">
        <v>13</v>
      </c>
      <c r="DO7" s="9">
        <v>14</v>
      </c>
      <c r="DP7" s="59">
        <v>15</v>
      </c>
      <c r="DQ7" s="59">
        <v>16</v>
      </c>
      <c r="DR7" s="59">
        <v>17</v>
      </c>
      <c r="DS7" s="9">
        <v>3</v>
      </c>
      <c r="DT7" s="9">
        <v>4</v>
      </c>
      <c r="DU7" s="9">
        <v>5</v>
      </c>
      <c r="DV7" s="9">
        <v>6</v>
      </c>
      <c r="DW7" s="9">
        <v>7</v>
      </c>
      <c r="DX7" s="9">
        <v>8</v>
      </c>
      <c r="DY7" s="9">
        <v>9</v>
      </c>
      <c r="DZ7" s="9">
        <v>10</v>
      </c>
      <c r="EA7" s="9">
        <v>11</v>
      </c>
      <c r="EB7" s="9">
        <v>12</v>
      </c>
      <c r="EC7" s="9">
        <v>13</v>
      </c>
      <c r="ED7" s="9">
        <v>14</v>
      </c>
      <c r="EE7" s="59">
        <v>15</v>
      </c>
      <c r="EF7" s="59">
        <v>16</v>
      </c>
      <c r="EG7" s="59">
        <v>17</v>
      </c>
      <c r="EH7" s="19">
        <v>3</v>
      </c>
      <c r="EI7" s="19">
        <v>4</v>
      </c>
      <c r="EJ7" s="19">
        <v>5</v>
      </c>
      <c r="EK7" s="19">
        <v>6</v>
      </c>
      <c r="EL7" s="19">
        <v>7</v>
      </c>
      <c r="EM7" s="19">
        <v>8</v>
      </c>
      <c r="EN7" s="19">
        <v>9</v>
      </c>
      <c r="EO7" s="19">
        <v>10</v>
      </c>
      <c r="EP7" s="19">
        <v>11</v>
      </c>
      <c r="EQ7" s="19">
        <v>12</v>
      </c>
      <c r="ER7" s="19">
        <v>13</v>
      </c>
      <c r="ES7" s="19">
        <v>14</v>
      </c>
      <c r="ET7" s="19">
        <v>15</v>
      </c>
      <c r="EU7" s="19">
        <v>16</v>
      </c>
      <c r="EV7" s="19">
        <v>17</v>
      </c>
      <c r="EW7" s="19">
        <v>3</v>
      </c>
      <c r="EX7" s="19">
        <v>4</v>
      </c>
      <c r="EY7" s="19">
        <v>5</v>
      </c>
      <c r="EZ7" s="19">
        <v>6</v>
      </c>
      <c r="FA7" s="19">
        <v>7</v>
      </c>
      <c r="FB7" s="19">
        <v>8</v>
      </c>
      <c r="FC7" s="19">
        <v>9</v>
      </c>
      <c r="FD7" s="19">
        <v>10</v>
      </c>
      <c r="FE7" s="19">
        <v>11</v>
      </c>
      <c r="FF7" s="19">
        <v>12</v>
      </c>
      <c r="FG7" s="19">
        <v>13</v>
      </c>
      <c r="FH7" s="19">
        <v>14</v>
      </c>
      <c r="FI7" s="19">
        <v>15</v>
      </c>
      <c r="FJ7" s="19">
        <v>16</v>
      </c>
      <c r="FK7" s="19">
        <v>17</v>
      </c>
      <c r="FL7" s="19">
        <v>3</v>
      </c>
      <c r="FM7" s="19">
        <v>4</v>
      </c>
      <c r="FN7" s="19">
        <v>5</v>
      </c>
      <c r="FO7" s="19">
        <v>6</v>
      </c>
      <c r="FP7" s="19">
        <v>7</v>
      </c>
      <c r="FQ7" s="19">
        <v>8</v>
      </c>
      <c r="FR7" s="19">
        <v>9</v>
      </c>
      <c r="FS7" s="19">
        <v>10</v>
      </c>
      <c r="FT7" s="19">
        <v>11</v>
      </c>
      <c r="FU7" s="19">
        <v>12</v>
      </c>
      <c r="FV7" s="19">
        <v>13</v>
      </c>
      <c r="FW7" s="19">
        <v>14</v>
      </c>
      <c r="FX7" s="19">
        <v>15</v>
      </c>
      <c r="FY7" s="19">
        <v>16</v>
      </c>
      <c r="FZ7" s="19">
        <v>17</v>
      </c>
    </row>
    <row r="8" spans="1:182" s="11" customFormat="1" ht="15.75" customHeight="1">
      <c r="A8" s="219" t="s">
        <v>9</v>
      </c>
      <c r="B8" s="219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196"/>
      <c r="EI8" s="197"/>
      <c r="EJ8" s="197"/>
      <c r="EK8" s="197"/>
      <c r="EL8" s="197"/>
      <c r="EM8" s="197"/>
      <c r="EN8" s="197"/>
      <c r="EO8" s="197"/>
      <c r="EP8" s="197"/>
      <c r="EQ8" s="197"/>
      <c r="ER8" s="197"/>
      <c r="ES8" s="197"/>
      <c r="ET8" s="197"/>
      <c r="EU8" s="197"/>
      <c r="EV8" s="198"/>
      <c r="EW8" s="196"/>
      <c r="EX8" s="197"/>
      <c r="EY8" s="197"/>
      <c r="EZ8" s="197"/>
      <c r="FA8" s="197"/>
      <c r="FB8" s="197"/>
      <c r="FC8" s="197"/>
      <c r="FD8" s="197"/>
      <c r="FE8" s="197"/>
      <c r="FF8" s="197"/>
      <c r="FG8" s="197"/>
      <c r="FH8" s="197"/>
      <c r="FI8" s="197"/>
      <c r="FJ8" s="197"/>
      <c r="FK8" s="198"/>
      <c r="FL8" s="196"/>
      <c r="FM8" s="197"/>
      <c r="FN8" s="197"/>
      <c r="FO8" s="197"/>
      <c r="FP8" s="197"/>
      <c r="FQ8" s="197"/>
      <c r="FR8" s="197"/>
      <c r="FS8" s="197"/>
      <c r="FT8" s="197"/>
      <c r="FU8" s="197"/>
      <c r="FV8" s="197"/>
      <c r="FW8" s="197"/>
      <c r="FX8" s="197"/>
      <c r="FY8" s="197"/>
      <c r="FZ8" s="198"/>
    </row>
    <row r="9" spans="1:182" s="67" customFormat="1" ht="28.5" customHeight="1">
      <c r="A9" s="94">
        <v>1</v>
      </c>
      <c r="B9" s="182" t="s">
        <v>21</v>
      </c>
      <c r="C9" s="75">
        <v>522193</v>
      </c>
      <c r="D9" s="75">
        <v>402467</v>
      </c>
      <c r="E9" s="76">
        <f>C9+D9</f>
        <v>924660</v>
      </c>
      <c r="F9" s="75">
        <v>415866</v>
      </c>
      <c r="G9" s="75">
        <v>357513</v>
      </c>
      <c r="H9" s="77">
        <f>F9+G9</f>
        <v>773379</v>
      </c>
      <c r="I9" s="78">
        <v>21052</v>
      </c>
      <c r="J9" s="78">
        <v>13311</v>
      </c>
      <c r="K9" s="79">
        <f>I9+J9</f>
        <v>34363</v>
      </c>
      <c r="L9" s="75">
        <f t="shared" ref="L9:N9" si="0">SUM(F9,I9)</f>
        <v>436918</v>
      </c>
      <c r="M9" s="75">
        <f t="shared" si="0"/>
        <v>370824</v>
      </c>
      <c r="N9" s="75">
        <f t="shared" si="0"/>
        <v>807742</v>
      </c>
      <c r="O9" s="80">
        <f>L9/C9*100</f>
        <v>83.669830886281503</v>
      </c>
      <c r="P9" s="80">
        <f>M9/D9*100</f>
        <v>92.137740485555341</v>
      </c>
      <c r="Q9" s="80">
        <f>N9/E9*100</f>
        <v>87.355568533298722</v>
      </c>
      <c r="R9" s="75">
        <v>25140</v>
      </c>
      <c r="S9" s="75">
        <v>12322</v>
      </c>
      <c r="T9" s="77">
        <f>R9+S9</f>
        <v>37462</v>
      </c>
      <c r="U9" s="75">
        <v>9785</v>
      </c>
      <c r="V9" s="75">
        <v>5658</v>
      </c>
      <c r="W9" s="77">
        <f>U9+V9</f>
        <v>15443</v>
      </c>
      <c r="X9" s="78">
        <v>1782</v>
      </c>
      <c r="Y9" s="78">
        <v>1072</v>
      </c>
      <c r="Z9" s="79">
        <f>X9+Y9</f>
        <v>2854</v>
      </c>
      <c r="AA9" s="75">
        <f t="shared" ref="AA9:AC9" si="1">SUM(U9,X9)</f>
        <v>11567</v>
      </c>
      <c r="AB9" s="75">
        <f t="shared" si="1"/>
        <v>6730</v>
      </c>
      <c r="AC9" s="75">
        <f t="shared" si="1"/>
        <v>18297</v>
      </c>
      <c r="AD9" s="81">
        <f t="shared" ref="AD9:AF9" si="2">IF(R9=0,"",AA9/R9*100)</f>
        <v>46.010342084327768</v>
      </c>
      <c r="AE9" s="81">
        <f t="shared" si="2"/>
        <v>54.617756857652978</v>
      </c>
      <c r="AF9" s="81">
        <f t="shared" si="2"/>
        <v>48.841492712615455</v>
      </c>
      <c r="AG9" s="79">
        <f>C9+R9</f>
        <v>547333</v>
      </c>
      <c r="AH9" s="79">
        <f>D9+S9</f>
        <v>414789</v>
      </c>
      <c r="AI9" s="79">
        <f>AG9+AH9</f>
        <v>962122</v>
      </c>
      <c r="AJ9" s="79">
        <f>F9+U9</f>
        <v>425651</v>
      </c>
      <c r="AK9" s="79">
        <f>G9+V9</f>
        <v>363171</v>
      </c>
      <c r="AL9" s="79">
        <f>AJ9+AK9</f>
        <v>788822</v>
      </c>
      <c r="AM9" s="79">
        <f>I9+X9</f>
        <v>22834</v>
      </c>
      <c r="AN9" s="79">
        <f>J9+Y9</f>
        <v>14383</v>
      </c>
      <c r="AO9" s="79">
        <f>AM9+AN9</f>
        <v>37217</v>
      </c>
      <c r="AP9" s="75">
        <f t="shared" ref="AP9:AR9" si="3">SUM(AJ9,AM9)</f>
        <v>448485</v>
      </c>
      <c r="AQ9" s="75">
        <f t="shared" si="3"/>
        <v>377554</v>
      </c>
      <c r="AR9" s="75">
        <f t="shared" si="3"/>
        <v>826039</v>
      </c>
      <c r="AS9" s="80">
        <f t="shared" ref="AS9:AU9" si="4">IF(AG9=0,"",AP9/AG9*100)</f>
        <v>81.940062082863633</v>
      </c>
      <c r="AT9" s="80">
        <f t="shared" si="4"/>
        <v>91.023146708326394</v>
      </c>
      <c r="AU9" s="80">
        <f t="shared" si="4"/>
        <v>85.855951740008024</v>
      </c>
      <c r="AV9" s="78">
        <v>40984</v>
      </c>
      <c r="AW9" s="78">
        <v>33820</v>
      </c>
      <c r="AX9" s="79">
        <f>AV9+AW9</f>
        <v>74804</v>
      </c>
      <c r="AY9" s="78">
        <v>31739</v>
      </c>
      <c r="AZ9" s="78">
        <v>29082</v>
      </c>
      <c r="BA9" s="79">
        <f>AY9+AZ9</f>
        <v>60821</v>
      </c>
      <c r="BB9" s="78">
        <v>1785</v>
      </c>
      <c r="BC9" s="78">
        <v>1299</v>
      </c>
      <c r="BD9" s="79">
        <f>BB9+BC9</f>
        <v>3084</v>
      </c>
      <c r="BE9" s="75">
        <f t="shared" ref="BE9:BG9" si="5">SUM(AY9,BB9)</f>
        <v>33524</v>
      </c>
      <c r="BF9" s="75">
        <f t="shared" si="5"/>
        <v>30381</v>
      </c>
      <c r="BG9" s="75">
        <f t="shared" si="5"/>
        <v>63905</v>
      </c>
      <c r="BH9" s="80">
        <f t="shared" ref="BH9:BJ9" si="6">IF(AV9=0,"",BE9/AV9*100)</f>
        <v>81.797774741362488</v>
      </c>
      <c r="BI9" s="80">
        <f t="shared" si="6"/>
        <v>89.831460674157299</v>
      </c>
      <c r="BJ9" s="80">
        <f t="shared" si="6"/>
        <v>85.429923533500883</v>
      </c>
      <c r="BK9" s="78">
        <v>1822</v>
      </c>
      <c r="BL9" s="78">
        <v>1091</v>
      </c>
      <c r="BM9" s="79">
        <f>BK9+BL9</f>
        <v>2913</v>
      </c>
      <c r="BN9" s="78">
        <v>675</v>
      </c>
      <c r="BO9" s="78">
        <v>473</v>
      </c>
      <c r="BP9" s="79">
        <f>BN9+BO9</f>
        <v>1148</v>
      </c>
      <c r="BQ9" s="78">
        <v>140</v>
      </c>
      <c r="BR9" s="78">
        <v>90</v>
      </c>
      <c r="BS9" s="79">
        <f>BQ9+BR9</f>
        <v>230</v>
      </c>
      <c r="BT9" s="75">
        <f t="shared" ref="BT9:BV9" si="7">SUM(BN9,BQ9)</f>
        <v>815</v>
      </c>
      <c r="BU9" s="75">
        <f t="shared" si="7"/>
        <v>563</v>
      </c>
      <c r="BV9" s="75">
        <f t="shared" si="7"/>
        <v>1378</v>
      </c>
      <c r="BW9" s="80">
        <f t="shared" ref="BW9:BY9" si="8">IF(BK9=0,"",BT9/BK9*100)</f>
        <v>44.731064763995612</v>
      </c>
      <c r="BX9" s="80">
        <f t="shared" si="8"/>
        <v>51.604032997250229</v>
      </c>
      <c r="BY9" s="80">
        <f t="shared" si="8"/>
        <v>47.305183659457605</v>
      </c>
      <c r="BZ9" s="79">
        <f>AV9+BK9</f>
        <v>42806</v>
      </c>
      <c r="CA9" s="79">
        <f>AW9+BL9</f>
        <v>34911</v>
      </c>
      <c r="CB9" s="79">
        <f>BZ9+CA9</f>
        <v>77717</v>
      </c>
      <c r="CC9" s="79">
        <f>AY9+BN9</f>
        <v>32414</v>
      </c>
      <c r="CD9" s="79">
        <f>AZ9+BO9</f>
        <v>29555</v>
      </c>
      <c r="CE9" s="79">
        <f>CC9+CD9</f>
        <v>61969</v>
      </c>
      <c r="CF9" s="79">
        <f>BB9+BQ9</f>
        <v>1925</v>
      </c>
      <c r="CG9" s="79">
        <f>BC9+BR9</f>
        <v>1389</v>
      </c>
      <c r="CH9" s="79">
        <f>CF9+CG9</f>
        <v>3314</v>
      </c>
      <c r="CI9" s="75">
        <f t="shared" ref="CI9:CK9" si="9">SUM(CC9,CF9)</f>
        <v>34339</v>
      </c>
      <c r="CJ9" s="75">
        <f t="shared" si="9"/>
        <v>30944</v>
      </c>
      <c r="CK9" s="75">
        <f t="shared" si="9"/>
        <v>65283</v>
      </c>
      <c r="CL9" s="80">
        <f t="shared" ref="CL9:CN9" si="10">IF(BZ9=0,"",CI9/BZ9*100)</f>
        <v>80.220062608045609</v>
      </c>
      <c r="CM9" s="80">
        <f t="shared" si="10"/>
        <v>88.63681934060898</v>
      </c>
      <c r="CN9" s="80">
        <f t="shared" si="10"/>
        <v>84.000926438231019</v>
      </c>
      <c r="CO9" s="78">
        <v>18410</v>
      </c>
      <c r="CP9" s="78">
        <v>16272</v>
      </c>
      <c r="CQ9" s="79">
        <f>CO9+CP9</f>
        <v>34682</v>
      </c>
      <c r="CR9" s="78">
        <v>12939</v>
      </c>
      <c r="CS9" s="78">
        <v>12091</v>
      </c>
      <c r="CT9" s="79">
        <f>CR9+CS9</f>
        <v>25030</v>
      </c>
      <c r="CU9" s="78">
        <v>1384</v>
      </c>
      <c r="CV9" s="78">
        <v>1402</v>
      </c>
      <c r="CW9" s="79">
        <f>CU9+CV9</f>
        <v>2786</v>
      </c>
      <c r="CX9" s="75">
        <f t="shared" ref="CX9:CZ9" si="11">SUM(CR9,CU9)</f>
        <v>14323</v>
      </c>
      <c r="CY9" s="75">
        <f t="shared" si="11"/>
        <v>13493</v>
      </c>
      <c r="CZ9" s="75">
        <f t="shared" si="11"/>
        <v>27816</v>
      </c>
      <c r="DA9" s="80">
        <f t="shared" ref="DA9:DC9" si="12">IF(CO9=0,"",CX9/CO9*100)</f>
        <v>77.800108636610545</v>
      </c>
      <c r="DB9" s="80">
        <f t="shared" si="12"/>
        <v>82.921583087512289</v>
      </c>
      <c r="DC9" s="80">
        <f t="shared" si="12"/>
        <v>80.202987140303321</v>
      </c>
      <c r="DD9" s="78">
        <v>1212</v>
      </c>
      <c r="DE9" s="78">
        <v>954</v>
      </c>
      <c r="DF9" s="79">
        <f>DD9+DE9</f>
        <v>2166</v>
      </c>
      <c r="DG9" s="78">
        <v>458</v>
      </c>
      <c r="DH9" s="78">
        <v>399</v>
      </c>
      <c r="DI9" s="79">
        <f>DG9+DH9</f>
        <v>857</v>
      </c>
      <c r="DJ9" s="78">
        <v>136</v>
      </c>
      <c r="DK9" s="78">
        <v>127</v>
      </c>
      <c r="DL9" s="79">
        <f>DJ9+DK9</f>
        <v>263</v>
      </c>
      <c r="DM9" s="75">
        <f t="shared" ref="DM9:DO9" si="13">SUM(DG9,DJ9)</f>
        <v>594</v>
      </c>
      <c r="DN9" s="75">
        <f t="shared" si="13"/>
        <v>526</v>
      </c>
      <c r="DO9" s="75">
        <f t="shared" si="13"/>
        <v>1120</v>
      </c>
      <c r="DP9" s="80">
        <f t="shared" ref="DP9:DR9" si="14">IF(DD9=0,"",DM9/DD9*100)</f>
        <v>49.009900990099013</v>
      </c>
      <c r="DQ9" s="80">
        <f t="shared" si="14"/>
        <v>55.136268343815509</v>
      </c>
      <c r="DR9" s="80">
        <f t="shared" si="14"/>
        <v>51.708217913204059</v>
      </c>
      <c r="DS9" s="79">
        <f>CO9+DD9</f>
        <v>19622</v>
      </c>
      <c r="DT9" s="79">
        <f>CP9+DE9</f>
        <v>17226</v>
      </c>
      <c r="DU9" s="79">
        <f>DS9+DT9</f>
        <v>36848</v>
      </c>
      <c r="DV9" s="79">
        <f>CR9+DG9</f>
        <v>13397</v>
      </c>
      <c r="DW9" s="79">
        <f>CS9+DH9</f>
        <v>12490</v>
      </c>
      <c r="DX9" s="79">
        <f>DV9+DW9</f>
        <v>25887</v>
      </c>
      <c r="DY9" s="79">
        <f>CU9+DJ9</f>
        <v>1520</v>
      </c>
      <c r="DZ9" s="79">
        <f>CV9+DK9</f>
        <v>1529</v>
      </c>
      <c r="EA9" s="79">
        <f>DY9+DZ9</f>
        <v>3049</v>
      </c>
      <c r="EB9" s="75">
        <f t="shared" ref="EB9:ED9" si="15">SUM(DV9,DY9)</f>
        <v>14917</v>
      </c>
      <c r="EC9" s="75">
        <f t="shared" si="15"/>
        <v>14019</v>
      </c>
      <c r="ED9" s="75">
        <f t="shared" si="15"/>
        <v>28936</v>
      </c>
      <c r="EE9" s="80">
        <f t="shared" ref="EE9:EG9" si="16">IF(DS9=0,"",EB9/DS9*100)</f>
        <v>76.02181225155438</v>
      </c>
      <c r="EF9" s="80">
        <f t="shared" si="16"/>
        <v>81.382793451758971</v>
      </c>
      <c r="EG9" s="80">
        <f t="shared" si="16"/>
        <v>78.528006947459843</v>
      </c>
      <c r="EH9" s="82">
        <f t="shared" ref="EH9:EJ9" si="17">AP9</f>
        <v>448485</v>
      </c>
      <c r="EI9" s="82">
        <f t="shared" si="17"/>
        <v>377554</v>
      </c>
      <c r="EJ9" s="82">
        <f t="shared" si="17"/>
        <v>826039</v>
      </c>
      <c r="EK9" s="82">
        <v>157990</v>
      </c>
      <c r="EL9" s="82">
        <v>154108</v>
      </c>
      <c r="EM9" s="82">
        <f>EK9+EL9</f>
        <v>312098</v>
      </c>
      <c r="EN9" s="82">
        <v>164750</v>
      </c>
      <c r="EO9" s="82">
        <v>139391</v>
      </c>
      <c r="EP9" s="82">
        <f>EN9+EO9</f>
        <v>304141</v>
      </c>
      <c r="EQ9" s="83">
        <f t="shared" ref="EQ9:ES9" si="18">EK9/EH9%</f>
        <v>35.227488098821588</v>
      </c>
      <c r="ER9" s="83">
        <f t="shared" si="18"/>
        <v>40.817472467514584</v>
      </c>
      <c r="ES9" s="83">
        <f t="shared" si="18"/>
        <v>37.782477582777574</v>
      </c>
      <c r="ET9" s="84">
        <f t="shared" ref="ET9:EV9" si="19">EN9/EH9%</f>
        <v>36.734784886896996</v>
      </c>
      <c r="EU9" s="84">
        <f t="shared" si="19"/>
        <v>36.919487013778159</v>
      </c>
      <c r="EV9" s="84">
        <f t="shared" si="19"/>
        <v>36.819205872846197</v>
      </c>
      <c r="EW9" s="82">
        <f t="shared" ref="EW9:EY9" si="20">CI9</f>
        <v>34339</v>
      </c>
      <c r="EX9" s="82">
        <f t="shared" si="20"/>
        <v>30944</v>
      </c>
      <c r="EY9" s="82">
        <f t="shared" si="20"/>
        <v>65283</v>
      </c>
      <c r="EZ9" s="82">
        <v>7756</v>
      </c>
      <c r="FA9" s="82">
        <v>6868</v>
      </c>
      <c r="FB9" s="82">
        <f>EZ9+FA9</f>
        <v>14624</v>
      </c>
      <c r="FC9" s="82">
        <v>12662</v>
      </c>
      <c r="FD9" s="82">
        <v>12311</v>
      </c>
      <c r="FE9" s="82">
        <f>FC9+FD9</f>
        <v>24973</v>
      </c>
      <c r="FF9" s="83">
        <f t="shared" ref="FF9:FH9" si="21">EZ9/EW9%</f>
        <v>22.586563382742654</v>
      </c>
      <c r="FG9" s="83">
        <f t="shared" si="21"/>
        <v>22.19493278179938</v>
      </c>
      <c r="FH9" s="83">
        <f t="shared" si="21"/>
        <v>22.400931329748939</v>
      </c>
      <c r="FI9" s="84">
        <f t="shared" ref="FI9:FK9" si="22">FC9/EW9%</f>
        <v>36.873525728763212</v>
      </c>
      <c r="FJ9" s="84">
        <f t="shared" si="22"/>
        <v>39.784772492244052</v>
      </c>
      <c r="FK9" s="84">
        <f t="shared" si="22"/>
        <v>38.253450362268886</v>
      </c>
      <c r="FL9" s="82">
        <f t="shared" ref="FL9:FN9" si="23">EB9</f>
        <v>14917</v>
      </c>
      <c r="FM9" s="82">
        <f t="shared" si="23"/>
        <v>14019</v>
      </c>
      <c r="FN9" s="82">
        <f t="shared" si="23"/>
        <v>28936</v>
      </c>
      <c r="FO9" s="82">
        <v>2674</v>
      </c>
      <c r="FP9" s="82">
        <v>2628</v>
      </c>
      <c r="FQ9" s="82">
        <f>FO9+FP9</f>
        <v>5302</v>
      </c>
      <c r="FR9" s="82">
        <v>5417</v>
      </c>
      <c r="FS9" s="82">
        <v>5285</v>
      </c>
      <c r="FT9" s="82">
        <f>FR9+FS9</f>
        <v>10702</v>
      </c>
      <c r="FU9" s="83">
        <f t="shared" ref="FU9:FW9" si="24">FO9/FL9%</f>
        <v>17.925856405443454</v>
      </c>
      <c r="FV9" s="83">
        <f t="shared" si="24"/>
        <v>18.74598758827306</v>
      </c>
      <c r="FW9" s="83">
        <f t="shared" si="24"/>
        <v>18.323196018800111</v>
      </c>
      <c r="FX9" s="84">
        <f t="shared" ref="FX9:FZ9" si="25">FR9/FL9%</f>
        <v>36.314272306764096</v>
      </c>
      <c r="FY9" s="84">
        <f t="shared" si="25"/>
        <v>37.698837292246239</v>
      </c>
      <c r="FZ9" s="84">
        <f t="shared" si="25"/>
        <v>36.985070500414707</v>
      </c>
    </row>
    <row r="10" spans="1:182" s="67" customFormat="1" ht="29.25" customHeight="1">
      <c r="A10" s="94">
        <v>2</v>
      </c>
      <c r="B10" s="183" t="s">
        <v>22</v>
      </c>
      <c r="C10" s="75">
        <v>37245</v>
      </c>
      <c r="D10" s="75">
        <v>31997</v>
      </c>
      <c r="E10" s="76">
        <v>69242</v>
      </c>
      <c r="F10" s="75">
        <v>35630</v>
      </c>
      <c r="G10" s="75">
        <v>31271</v>
      </c>
      <c r="H10" s="77">
        <v>66901</v>
      </c>
      <c r="I10" s="121"/>
      <c r="J10" s="121"/>
      <c r="K10" s="122"/>
      <c r="L10" s="75">
        <v>35630</v>
      </c>
      <c r="M10" s="75">
        <v>31271</v>
      </c>
      <c r="N10" s="75">
        <v>66901</v>
      </c>
      <c r="O10" s="80">
        <v>95.663847496308236</v>
      </c>
      <c r="P10" s="80">
        <v>97.731037284745454</v>
      </c>
      <c r="Q10" s="80">
        <v>96.619104012015839</v>
      </c>
      <c r="R10" s="75">
        <v>1413</v>
      </c>
      <c r="S10" s="75">
        <v>486</v>
      </c>
      <c r="T10" s="77">
        <v>1899</v>
      </c>
      <c r="U10" s="75">
        <v>1200</v>
      </c>
      <c r="V10" s="75">
        <v>398</v>
      </c>
      <c r="W10" s="77">
        <v>1598</v>
      </c>
      <c r="X10" s="129"/>
      <c r="Y10" s="130"/>
      <c r="Z10" s="122">
        <v>0</v>
      </c>
      <c r="AA10" s="75">
        <v>1200</v>
      </c>
      <c r="AB10" s="75">
        <v>398</v>
      </c>
      <c r="AC10" s="75">
        <v>1598</v>
      </c>
      <c r="AD10" s="81">
        <v>84.925690021231432</v>
      </c>
      <c r="AE10" s="81">
        <v>81.893004115226347</v>
      </c>
      <c r="AF10" s="81">
        <v>84.149552395997901</v>
      </c>
      <c r="AG10" s="79">
        <v>38658</v>
      </c>
      <c r="AH10" s="79">
        <v>32483</v>
      </c>
      <c r="AI10" s="79">
        <v>71141</v>
      </c>
      <c r="AJ10" s="79">
        <v>36830</v>
      </c>
      <c r="AK10" s="79">
        <v>31669</v>
      </c>
      <c r="AL10" s="79">
        <v>68499</v>
      </c>
      <c r="AM10" s="122">
        <v>0</v>
      </c>
      <c r="AN10" s="122">
        <v>0</v>
      </c>
      <c r="AO10" s="122">
        <v>0</v>
      </c>
      <c r="AP10" s="75">
        <v>36830</v>
      </c>
      <c r="AQ10" s="75">
        <v>31669</v>
      </c>
      <c r="AR10" s="75">
        <v>68499</v>
      </c>
      <c r="AS10" s="80">
        <v>95.271353924155406</v>
      </c>
      <c r="AT10" s="80">
        <v>97.494073823230607</v>
      </c>
      <c r="AU10" s="80">
        <v>96.286248436204161</v>
      </c>
      <c r="AV10" s="78">
        <v>1263</v>
      </c>
      <c r="AW10" s="78">
        <v>899</v>
      </c>
      <c r="AX10" s="79">
        <v>2162</v>
      </c>
      <c r="AY10" s="78">
        <v>1197</v>
      </c>
      <c r="AZ10" s="78">
        <v>864</v>
      </c>
      <c r="BA10" s="79">
        <v>2061</v>
      </c>
      <c r="BB10" s="123"/>
      <c r="BC10" s="123"/>
      <c r="BD10" s="122">
        <v>0</v>
      </c>
      <c r="BE10" s="75">
        <v>1197</v>
      </c>
      <c r="BF10" s="75">
        <v>864</v>
      </c>
      <c r="BG10" s="75">
        <v>2061</v>
      </c>
      <c r="BH10" s="80">
        <v>94.774346793349167</v>
      </c>
      <c r="BI10" s="80">
        <v>96.106785317018904</v>
      </c>
      <c r="BJ10" s="80">
        <v>95.328399629972253</v>
      </c>
      <c r="BK10" s="78">
        <v>64</v>
      </c>
      <c r="BL10" s="78">
        <v>22</v>
      </c>
      <c r="BM10" s="79">
        <v>86</v>
      </c>
      <c r="BN10" s="78">
        <v>58</v>
      </c>
      <c r="BO10" s="78">
        <v>19</v>
      </c>
      <c r="BP10" s="79">
        <v>77</v>
      </c>
      <c r="BQ10" s="123"/>
      <c r="BR10" s="123"/>
      <c r="BS10" s="122">
        <v>0</v>
      </c>
      <c r="BT10" s="75">
        <v>58</v>
      </c>
      <c r="BU10" s="75">
        <v>19</v>
      </c>
      <c r="BV10" s="75">
        <v>77</v>
      </c>
      <c r="BW10" s="80">
        <v>90.625</v>
      </c>
      <c r="BX10" s="80">
        <v>86.36363636363636</v>
      </c>
      <c r="BY10" s="80">
        <v>89.534883720930239</v>
      </c>
      <c r="BZ10" s="79">
        <v>1327</v>
      </c>
      <c r="CA10" s="79">
        <v>921</v>
      </c>
      <c r="CB10" s="79">
        <v>2248</v>
      </c>
      <c r="CC10" s="79">
        <v>1255</v>
      </c>
      <c r="CD10" s="79">
        <v>883</v>
      </c>
      <c r="CE10" s="79">
        <v>2138</v>
      </c>
      <c r="CF10" s="122">
        <v>0</v>
      </c>
      <c r="CG10" s="122">
        <v>0</v>
      </c>
      <c r="CH10" s="122">
        <v>0</v>
      </c>
      <c r="CI10" s="75">
        <v>1255</v>
      </c>
      <c r="CJ10" s="75">
        <v>883</v>
      </c>
      <c r="CK10" s="75">
        <v>2138</v>
      </c>
      <c r="CL10" s="80">
        <v>94.574227581009794</v>
      </c>
      <c r="CM10" s="80">
        <v>95.874049945711178</v>
      </c>
      <c r="CN10" s="80">
        <v>95.106761565836294</v>
      </c>
      <c r="CO10" s="78">
        <v>1165</v>
      </c>
      <c r="CP10" s="78">
        <v>1181</v>
      </c>
      <c r="CQ10" s="79">
        <v>2346</v>
      </c>
      <c r="CR10" s="78">
        <v>1097</v>
      </c>
      <c r="CS10" s="78">
        <v>1126</v>
      </c>
      <c r="CT10" s="79">
        <v>2223</v>
      </c>
      <c r="CU10" s="123"/>
      <c r="CV10" s="123"/>
      <c r="CW10" s="122"/>
      <c r="CX10" s="75">
        <v>1097</v>
      </c>
      <c r="CY10" s="75">
        <v>1126</v>
      </c>
      <c r="CZ10" s="75">
        <v>2223</v>
      </c>
      <c r="DA10" s="80">
        <v>94.163090128755371</v>
      </c>
      <c r="DB10" s="80">
        <v>95.342929720575782</v>
      </c>
      <c r="DC10" s="80">
        <v>94.757033248081839</v>
      </c>
      <c r="DD10" s="78">
        <v>81</v>
      </c>
      <c r="DE10" s="78">
        <v>51</v>
      </c>
      <c r="DF10" s="79">
        <v>132</v>
      </c>
      <c r="DG10" s="78">
        <v>54</v>
      </c>
      <c r="DH10" s="78">
        <v>34</v>
      </c>
      <c r="DI10" s="79">
        <v>88</v>
      </c>
      <c r="DJ10" s="123"/>
      <c r="DK10" s="123"/>
      <c r="DL10" s="122">
        <v>0</v>
      </c>
      <c r="DM10" s="75">
        <v>54</v>
      </c>
      <c r="DN10" s="75">
        <v>34</v>
      </c>
      <c r="DO10" s="75">
        <v>88</v>
      </c>
      <c r="DP10" s="80">
        <v>66.666666666666657</v>
      </c>
      <c r="DQ10" s="80">
        <v>66.666666666666657</v>
      </c>
      <c r="DR10" s="80">
        <v>66.666666666666657</v>
      </c>
      <c r="DS10" s="79">
        <v>1246</v>
      </c>
      <c r="DT10" s="79">
        <v>1232</v>
      </c>
      <c r="DU10" s="79">
        <v>2478</v>
      </c>
      <c r="DV10" s="79">
        <v>1151</v>
      </c>
      <c r="DW10" s="79">
        <v>1160</v>
      </c>
      <c r="DX10" s="79">
        <v>2311</v>
      </c>
      <c r="DY10" s="122">
        <v>0</v>
      </c>
      <c r="DZ10" s="122">
        <v>0</v>
      </c>
      <c r="EA10" s="122">
        <v>0</v>
      </c>
      <c r="EB10" s="75">
        <v>1151</v>
      </c>
      <c r="EC10" s="75">
        <v>1160</v>
      </c>
      <c r="ED10" s="75">
        <v>2311</v>
      </c>
      <c r="EE10" s="80">
        <v>92.375601926163725</v>
      </c>
      <c r="EF10" s="80">
        <v>94.155844155844164</v>
      </c>
      <c r="EG10" s="80">
        <v>93.260694108151725</v>
      </c>
      <c r="EH10" s="82">
        <v>36830</v>
      </c>
      <c r="EI10" s="82">
        <v>31669</v>
      </c>
      <c r="EJ10" s="82">
        <v>68499</v>
      </c>
      <c r="EK10" s="82">
        <v>18547</v>
      </c>
      <c r="EL10" s="82">
        <v>19241</v>
      </c>
      <c r="EM10" s="82">
        <v>37788</v>
      </c>
      <c r="EN10" s="82">
        <v>12959</v>
      </c>
      <c r="EO10" s="82">
        <v>10040</v>
      </c>
      <c r="EP10" s="82">
        <v>22999</v>
      </c>
      <c r="EQ10" s="83">
        <v>50.358403475427636</v>
      </c>
      <c r="ER10" s="83">
        <v>60.756575831254537</v>
      </c>
      <c r="ES10" s="83">
        <v>55.165768843340778</v>
      </c>
      <c r="ET10" s="84">
        <v>35.185989682324191</v>
      </c>
      <c r="EU10" s="84">
        <v>31.702927152736116</v>
      </c>
      <c r="EV10" s="84">
        <v>33.57567263755675</v>
      </c>
      <c r="EW10" s="82">
        <v>1255</v>
      </c>
      <c r="EX10" s="82">
        <v>883</v>
      </c>
      <c r="EY10" s="82">
        <v>2138</v>
      </c>
      <c r="EZ10" s="82">
        <v>466</v>
      </c>
      <c r="FA10" s="82">
        <v>420</v>
      </c>
      <c r="FB10" s="82">
        <v>886</v>
      </c>
      <c r="FC10" s="82">
        <v>521</v>
      </c>
      <c r="FD10" s="82">
        <v>339</v>
      </c>
      <c r="FE10" s="82">
        <v>860</v>
      </c>
      <c r="FF10" s="83">
        <v>37.131474103585653</v>
      </c>
      <c r="FG10" s="83">
        <v>47.565118912797281</v>
      </c>
      <c r="FH10" s="83">
        <v>41.44059869036483</v>
      </c>
      <c r="FI10" s="84">
        <v>41.513944223107565</v>
      </c>
      <c r="FJ10" s="84">
        <v>38.391845979614949</v>
      </c>
      <c r="FK10" s="84">
        <v>40.224508886810106</v>
      </c>
      <c r="FL10" s="82">
        <v>1151</v>
      </c>
      <c r="FM10" s="82">
        <v>1160</v>
      </c>
      <c r="FN10" s="82">
        <v>2311</v>
      </c>
      <c r="FO10" s="82">
        <v>265</v>
      </c>
      <c r="FP10" s="82">
        <v>407</v>
      </c>
      <c r="FQ10" s="82">
        <v>672</v>
      </c>
      <c r="FR10" s="82">
        <v>524</v>
      </c>
      <c r="FS10" s="82">
        <v>542</v>
      </c>
      <c r="FT10" s="82">
        <v>1066</v>
      </c>
      <c r="FU10" s="83">
        <v>23.023457862728062</v>
      </c>
      <c r="FV10" s="83">
        <v>35.086206896551722</v>
      </c>
      <c r="FW10" s="83">
        <v>29.078321073128517</v>
      </c>
      <c r="FX10" s="84">
        <v>45.525629887054734</v>
      </c>
      <c r="FY10" s="84">
        <v>46.724137931034484</v>
      </c>
      <c r="FZ10" s="84">
        <v>46.127217654694938</v>
      </c>
    </row>
    <row r="11" spans="1:182" s="11" customFormat="1" ht="15.75" customHeight="1">
      <c r="A11" s="220" t="s">
        <v>10</v>
      </c>
      <c r="B11" s="220"/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18"/>
      <c r="S11" s="218"/>
      <c r="T11" s="218"/>
      <c r="U11" s="218"/>
      <c r="V11" s="218"/>
      <c r="W11" s="218"/>
      <c r="X11" s="218"/>
      <c r="Y11" s="218"/>
      <c r="Z11" s="218"/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18"/>
      <c r="AN11" s="218"/>
      <c r="AO11" s="218"/>
      <c r="AP11" s="218"/>
      <c r="AQ11" s="218"/>
      <c r="AR11" s="218"/>
      <c r="AS11" s="218"/>
      <c r="AT11" s="218"/>
      <c r="AU11" s="218"/>
      <c r="AV11" s="218"/>
      <c r="AW11" s="218"/>
      <c r="AX11" s="218"/>
      <c r="AY11" s="218"/>
      <c r="AZ11" s="218"/>
      <c r="BA11" s="218"/>
      <c r="BB11" s="218"/>
      <c r="BC11" s="218"/>
      <c r="BD11" s="218"/>
      <c r="BE11" s="218"/>
      <c r="BF11" s="218"/>
      <c r="BG11" s="218"/>
      <c r="BH11" s="218"/>
      <c r="BI11" s="218"/>
      <c r="BJ11" s="218"/>
      <c r="BK11" s="218"/>
      <c r="BL11" s="218"/>
      <c r="BM11" s="218"/>
      <c r="BN11" s="218"/>
      <c r="BO11" s="218"/>
      <c r="BP11" s="218"/>
      <c r="BQ11" s="218"/>
      <c r="BR11" s="218"/>
      <c r="BS11" s="218"/>
      <c r="BT11" s="218"/>
      <c r="BU11" s="218"/>
      <c r="BV11" s="218"/>
      <c r="BW11" s="218"/>
      <c r="BX11" s="218"/>
      <c r="BY11" s="218"/>
      <c r="BZ11" s="218"/>
      <c r="CA11" s="218"/>
      <c r="CB11" s="218"/>
      <c r="CC11" s="218"/>
      <c r="CD11" s="218"/>
      <c r="CE11" s="218"/>
      <c r="CF11" s="218"/>
      <c r="CG11" s="218"/>
      <c r="CH11" s="218"/>
      <c r="CI11" s="218"/>
      <c r="CJ11" s="218"/>
      <c r="CK11" s="218"/>
      <c r="CL11" s="218"/>
      <c r="CM11" s="218"/>
      <c r="CN11" s="218"/>
      <c r="CO11" s="218"/>
      <c r="CP11" s="218"/>
      <c r="CQ11" s="218"/>
      <c r="CR11" s="218"/>
      <c r="CS11" s="218"/>
      <c r="CT11" s="218"/>
      <c r="CU11" s="218"/>
      <c r="CV11" s="218"/>
      <c r="CW11" s="218"/>
      <c r="CX11" s="218"/>
      <c r="CY11" s="218"/>
      <c r="CZ11" s="218"/>
      <c r="DA11" s="218"/>
      <c r="DB11" s="218"/>
      <c r="DC11" s="218"/>
      <c r="DD11" s="218"/>
      <c r="DE11" s="218"/>
      <c r="DF11" s="218"/>
      <c r="DG11" s="218"/>
      <c r="DH11" s="218"/>
      <c r="DI11" s="218"/>
      <c r="DJ11" s="218"/>
      <c r="DK11" s="218"/>
      <c r="DL11" s="218"/>
      <c r="DM11" s="218"/>
      <c r="DN11" s="218"/>
      <c r="DO11" s="218"/>
      <c r="DP11" s="218"/>
      <c r="DQ11" s="218"/>
      <c r="DR11" s="218"/>
      <c r="DS11" s="218"/>
      <c r="DT11" s="218"/>
      <c r="DU11" s="218"/>
      <c r="DV11" s="218"/>
      <c r="DW11" s="218"/>
      <c r="DX11" s="218"/>
      <c r="DY11" s="218"/>
      <c r="DZ11" s="218"/>
      <c r="EA11" s="218"/>
      <c r="EB11" s="218"/>
      <c r="EC11" s="218"/>
      <c r="ED11" s="218"/>
      <c r="EE11" s="218"/>
      <c r="EF11" s="218"/>
      <c r="EG11" s="218"/>
      <c r="EH11" s="86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8"/>
      <c r="EW11" s="86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8"/>
      <c r="FL11" s="86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8"/>
    </row>
    <row r="12" spans="1:182" s="67" customFormat="1" ht="29.25" customHeight="1">
      <c r="A12" s="94">
        <v>3</v>
      </c>
      <c r="B12" s="183" t="s">
        <v>33</v>
      </c>
      <c r="C12" s="75">
        <v>219729</v>
      </c>
      <c r="D12" s="75">
        <v>208231</v>
      </c>
      <c r="E12" s="76">
        <f>C12+D12</f>
        <v>427960</v>
      </c>
      <c r="F12" s="75">
        <v>151658</v>
      </c>
      <c r="G12" s="75">
        <v>155004</v>
      </c>
      <c r="H12" s="77">
        <f t="shared" ref="H12" si="26">F12+G12</f>
        <v>306662</v>
      </c>
      <c r="I12" s="123"/>
      <c r="J12" s="123"/>
      <c r="K12" s="124"/>
      <c r="L12" s="75">
        <f t="shared" ref="L12:N12" si="27">SUM(F12,I12)</f>
        <v>151658</v>
      </c>
      <c r="M12" s="75">
        <f t="shared" si="27"/>
        <v>155004</v>
      </c>
      <c r="N12" s="75">
        <f t="shared" si="27"/>
        <v>306662</v>
      </c>
      <c r="O12" s="80">
        <f t="shared" ref="O12:Q12" si="28">L12/C12*100</f>
        <v>69.020475221750431</v>
      </c>
      <c r="P12" s="80">
        <f t="shared" si="28"/>
        <v>74.438484183430901</v>
      </c>
      <c r="Q12" s="80">
        <f t="shared" si="28"/>
        <v>71.65669688755959</v>
      </c>
      <c r="R12" s="95">
        <v>113522</v>
      </c>
      <c r="S12" s="95">
        <v>81523</v>
      </c>
      <c r="T12" s="97">
        <f>R12+S12</f>
        <v>195045</v>
      </c>
      <c r="U12" s="95">
        <v>14081</v>
      </c>
      <c r="V12" s="95">
        <v>10335</v>
      </c>
      <c r="W12" s="97">
        <f>U12+V12</f>
        <v>24416</v>
      </c>
      <c r="X12" s="97">
        <v>32085</v>
      </c>
      <c r="Y12" s="98">
        <v>22806</v>
      </c>
      <c r="Z12" s="100">
        <f>X12+Y12</f>
        <v>54891</v>
      </c>
      <c r="AA12" s="95">
        <f t="shared" ref="AA12:AB12" si="29">SUM(U12,X12)</f>
        <v>46166</v>
      </c>
      <c r="AB12" s="95">
        <f t="shared" si="29"/>
        <v>33141</v>
      </c>
      <c r="AC12" s="100">
        <f>SUM(AA12,AB12)</f>
        <v>79307</v>
      </c>
      <c r="AD12" s="81">
        <f t="shared" ref="AD12:AF13" si="30">IF(R12=0,"",AA12/R12*100)</f>
        <v>40.667007276122689</v>
      </c>
      <c r="AE12" s="81">
        <f t="shared" si="30"/>
        <v>40.652331243943429</v>
      </c>
      <c r="AF12" s="81">
        <f t="shared" si="30"/>
        <v>40.66087313184137</v>
      </c>
      <c r="AG12" s="79">
        <f t="shared" ref="AG12:AH12" si="31">C12+R12</f>
        <v>333251</v>
      </c>
      <c r="AH12" s="79">
        <f t="shared" si="31"/>
        <v>289754</v>
      </c>
      <c r="AI12" s="79">
        <f t="shared" ref="AI12" si="32">AG12+AH12</f>
        <v>623005</v>
      </c>
      <c r="AJ12" s="79">
        <f t="shared" ref="AJ12:AK12" si="33">F12+U12</f>
        <v>165739</v>
      </c>
      <c r="AK12" s="79">
        <f t="shared" si="33"/>
        <v>165339</v>
      </c>
      <c r="AL12" s="79">
        <f t="shared" ref="AL12" si="34">AJ12+AK12</f>
        <v>331078</v>
      </c>
      <c r="AM12" s="100">
        <f>I12+X12</f>
        <v>32085</v>
      </c>
      <c r="AN12" s="100">
        <f>J12+Y12</f>
        <v>22806</v>
      </c>
      <c r="AO12" s="100">
        <f t="shared" ref="AO12" si="35">AM12+AN12</f>
        <v>54891</v>
      </c>
      <c r="AP12" s="75">
        <f t="shared" ref="AP12:AQ12" si="36">SUM(AJ12,AM12)</f>
        <v>197824</v>
      </c>
      <c r="AQ12" s="75">
        <f t="shared" si="36"/>
        <v>188145</v>
      </c>
      <c r="AR12" s="79">
        <f>SUM(AP12,AQ12)</f>
        <v>385969</v>
      </c>
      <c r="AS12" s="80">
        <f t="shared" ref="AS12:AU13" si="37">IF(AG12=0,"",AP12/AG12*100)</f>
        <v>59.361862380007857</v>
      </c>
      <c r="AT12" s="80">
        <f t="shared" si="37"/>
        <v>64.932667020990223</v>
      </c>
      <c r="AU12" s="80">
        <f t="shared" si="37"/>
        <v>61.95279331626552</v>
      </c>
      <c r="AV12" s="78">
        <v>36938</v>
      </c>
      <c r="AW12" s="78">
        <v>38530</v>
      </c>
      <c r="AX12" s="79">
        <f t="shared" ref="AX12" si="38">AV12+AW12</f>
        <v>75468</v>
      </c>
      <c r="AY12" s="78">
        <v>20901</v>
      </c>
      <c r="AZ12" s="78">
        <v>24489</v>
      </c>
      <c r="BA12" s="79">
        <f t="shared" ref="BA12" si="39">AY12+AZ12</f>
        <v>45390</v>
      </c>
      <c r="BB12" s="123"/>
      <c r="BC12" s="123"/>
      <c r="BD12" s="122"/>
      <c r="BE12" s="75">
        <f t="shared" ref="BE12:BF12" si="40">SUM(AY12,BB12)</f>
        <v>20901</v>
      </c>
      <c r="BF12" s="75">
        <f t="shared" si="40"/>
        <v>24489</v>
      </c>
      <c r="BG12" s="79">
        <f>SUM(BE12,BF12)</f>
        <v>45390</v>
      </c>
      <c r="BH12" s="80">
        <f t="shared" ref="BH12:BJ13" si="41">IF(AV12=0,"",BE12/AV12*100)</f>
        <v>56.584005631057444</v>
      </c>
      <c r="BI12" s="80">
        <f t="shared" si="41"/>
        <v>63.558266286010898</v>
      </c>
      <c r="BJ12" s="80">
        <f t="shared" si="41"/>
        <v>60.144697090157415</v>
      </c>
      <c r="BK12" s="78">
        <v>27720</v>
      </c>
      <c r="BL12" s="78">
        <v>22497</v>
      </c>
      <c r="BM12" s="79">
        <f t="shared" ref="BM12" si="42">BK12+BL12</f>
        <v>50217</v>
      </c>
      <c r="BN12" s="78">
        <v>3175</v>
      </c>
      <c r="BO12" s="78">
        <v>2803</v>
      </c>
      <c r="BP12" s="79">
        <f t="shared" ref="BP12" si="43">BN12+BO12</f>
        <v>5978</v>
      </c>
      <c r="BQ12" s="101">
        <v>6541</v>
      </c>
      <c r="BR12" s="101">
        <v>5401</v>
      </c>
      <c r="BS12" s="100">
        <f>BQ12+BR12</f>
        <v>11942</v>
      </c>
      <c r="BT12" s="75">
        <f t="shared" ref="BT12:BU12" si="44">SUM(BN12,BQ12)</f>
        <v>9716</v>
      </c>
      <c r="BU12" s="75">
        <f t="shared" si="44"/>
        <v>8204</v>
      </c>
      <c r="BV12" s="79">
        <f>SUM(BT12,BU12)</f>
        <v>17920</v>
      </c>
      <c r="BW12" s="80">
        <f t="shared" ref="BW12:BY13" si="45">IF(BK12=0,"",BT12/BK12*100)</f>
        <v>35.050505050505052</v>
      </c>
      <c r="BX12" s="80">
        <f t="shared" si="45"/>
        <v>36.467084500155579</v>
      </c>
      <c r="BY12" s="80">
        <f t="shared" si="45"/>
        <v>35.68512655076966</v>
      </c>
      <c r="BZ12" s="79">
        <f t="shared" ref="BZ12:CA12" si="46">AV12+BK12</f>
        <v>64658</v>
      </c>
      <c r="CA12" s="79">
        <f t="shared" si="46"/>
        <v>61027</v>
      </c>
      <c r="CB12" s="79">
        <f t="shared" ref="CB12" si="47">BZ12+CA12</f>
        <v>125685</v>
      </c>
      <c r="CC12" s="79">
        <f t="shared" ref="CC12:CD12" si="48">AY12+BN12</f>
        <v>24076</v>
      </c>
      <c r="CD12" s="79">
        <f t="shared" si="48"/>
        <v>27292</v>
      </c>
      <c r="CE12" s="79">
        <f t="shared" ref="CE12" si="49">CC12+CD12</f>
        <v>51368</v>
      </c>
      <c r="CF12" s="100">
        <f>BB12+BQ12</f>
        <v>6541</v>
      </c>
      <c r="CG12" s="100">
        <f>BC12+BR12</f>
        <v>5401</v>
      </c>
      <c r="CH12" s="100">
        <f t="shared" ref="CH12" si="50">CF12+CG12</f>
        <v>11942</v>
      </c>
      <c r="CI12" s="75">
        <f t="shared" ref="CI12:CJ12" si="51">SUM(CC12,CF12)</f>
        <v>30617</v>
      </c>
      <c r="CJ12" s="75">
        <f t="shared" si="51"/>
        <v>32693</v>
      </c>
      <c r="CK12" s="79">
        <f>SUM(CI12,CJ12)</f>
        <v>63310</v>
      </c>
      <c r="CL12" s="80">
        <f t="shared" ref="CL12:CN13" si="52">IF(BZ12=0,"",CI12/BZ12*100)</f>
        <v>47.352222462804292</v>
      </c>
      <c r="CM12" s="80">
        <f t="shared" si="52"/>
        <v>53.571370049322432</v>
      </c>
      <c r="CN12" s="80">
        <f t="shared" si="52"/>
        <v>50.371961650157139</v>
      </c>
      <c r="CO12" s="78">
        <v>9779</v>
      </c>
      <c r="CP12" s="78">
        <v>9867</v>
      </c>
      <c r="CQ12" s="79">
        <f t="shared" ref="CQ12" si="53">CO12+CP12</f>
        <v>19646</v>
      </c>
      <c r="CR12" s="79">
        <v>6156</v>
      </c>
      <c r="CS12" s="78">
        <v>6387</v>
      </c>
      <c r="CT12" s="78">
        <f t="shared" ref="CT12" si="54">CR12+CS12</f>
        <v>12543</v>
      </c>
      <c r="CU12" s="125"/>
      <c r="CV12" s="125"/>
      <c r="CW12" s="122">
        <f t="shared" ref="CW12" si="55">CU12+CV12</f>
        <v>0</v>
      </c>
      <c r="CX12" s="75">
        <f t="shared" ref="CX12:CY12" si="56">SUM(CR12,CU12)</f>
        <v>6156</v>
      </c>
      <c r="CY12" s="75">
        <f t="shared" si="56"/>
        <v>6387</v>
      </c>
      <c r="CZ12" s="79">
        <f>SUM(CX12,CY12)</f>
        <v>12543</v>
      </c>
      <c r="DA12" s="80">
        <f t="shared" ref="DA12:DC13" si="57">IF(CO12=0,"",CX12/CO12*100)</f>
        <v>62.95122200634011</v>
      </c>
      <c r="DB12" s="80">
        <f t="shared" si="57"/>
        <v>64.73092125266038</v>
      </c>
      <c r="DC12" s="80">
        <f t="shared" si="57"/>
        <v>63.845057518069837</v>
      </c>
      <c r="DD12" s="78">
        <v>5995</v>
      </c>
      <c r="DE12" s="78">
        <v>5371</v>
      </c>
      <c r="DF12" s="79">
        <f t="shared" ref="DF12" si="58">DD12+DE12</f>
        <v>11366</v>
      </c>
      <c r="DG12" s="78">
        <v>723</v>
      </c>
      <c r="DH12" s="78">
        <v>583</v>
      </c>
      <c r="DI12" s="79">
        <f t="shared" ref="DI12" si="59">DG12+DH12</f>
        <v>1306</v>
      </c>
      <c r="DJ12" s="101">
        <v>1574</v>
      </c>
      <c r="DK12" s="101">
        <v>1447</v>
      </c>
      <c r="DL12" s="101">
        <f>DJ12+DK12</f>
        <v>3021</v>
      </c>
      <c r="DM12" s="75">
        <f t="shared" ref="DM12:DN12" si="60">SUM(DG12,DJ12)</f>
        <v>2297</v>
      </c>
      <c r="DN12" s="75">
        <f t="shared" si="60"/>
        <v>2030</v>
      </c>
      <c r="DO12" s="79">
        <f>SUM(DM12,DN12)</f>
        <v>4327</v>
      </c>
      <c r="DP12" s="80">
        <f t="shared" ref="DP12:DR13" si="61">IF(DD12=0,"",DM12/DD12*100)</f>
        <v>38.315262718932445</v>
      </c>
      <c r="DQ12" s="80">
        <f t="shared" si="61"/>
        <v>37.795568795382614</v>
      </c>
      <c r="DR12" s="80">
        <f t="shared" si="61"/>
        <v>38.069681506246702</v>
      </c>
      <c r="DS12" s="79">
        <f t="shared" ref="DS12:DT12" si="62">CO12+DD12</f>
        <v>15774</v>
      </c>
      <c r="DT12" s="79">
        <f t="shared" si="62"/>
        <v>15238</v>
      </c>
      <c r="DU12" s="79">
        <f t="shared" ref="DU12" si="63">DS12+DT12</f>
        <v>31012</v>
      </c>
      <c r="DV12" s="79">
        <f t="shared" ref="DV12:DW12" si="64">CR12+DG12</f>
        <v>6879</v>
      </c>
      <c r="DW12" s="79">
        <f t="shared" si="64"/>
        <v>6970</v>
      </c>
      <c r="DX12" s="79">
        <f t="shared" ref="DX12" si="65">DV12+DW12</f>
        <v>13849</v>
      </c>
      <c r="DY12" s="100">
        <f>CU12+DJ12</f>
        <v>1574</v>
      </c>
      <c r="DZ12" s="100">
        <f>CV12+DK12</f>
        <v>1447</v>
      </c>
      <c r="EA12" s="100">
        <f t="shared" ref="EA12" si="66">DY12+DZ12</f>
        <v>3021</v>
      </c>
      <c r="EB12" s="75">
        <f t="shared" ref="EB12:EC12" si="67">SUM(DV12,DY12)</f>
        <v>8453</v>
      </c>
      <c r="EC12" s="75">
        <f t="shared" si="67"/>
        <v>8417</v>
      </c>
      <c r="ED12" s="79">
        <f>SUM(EB12,EC12)</f>
        <v>16870</v>
      </c>
      <c r="EE12" s="80">
        <f t="shared" ref="EE12:EG13" si="68">IF(DS12=0,"",EB12/DS12*100)</f>
        <v>53.588183086091036</v>
      </c>
      <c r="EF12" s="80">
        <f t="shared" si="68"/>
        <v>55.236907730673309</v>
      </c>
      <c r="EG12" s="80">
        <f t="shared" si="68"/>
        <v>54.398297433251642</v>
      </c>
      <c r="EH12" s="82">
        <f t="shared" ref="EH12:EJ13" si="69">AP12</f>
        <v>197824</v>
      </c>
      <c r="EI12" s="82">
        <f t="shared" si="69"/>
        <v>188145</v>
      </c>
      <c r="EJ12" s="82">
        <f t="shared" si="69"/>
        <v>385969</v>
      </c>
      <c r="EK12" s="77">
        <v>81786</v>
      </c>
      <c r="EL12" s="77">
        <v>87069</v>
      </c>
      <c r="EM12" s="82">
        <f t="shared" ref="EM12" si="70">EK12+EL12</f>
        <v>168855</v>
      </c>
      <c r="EN12" s="82">
        <v>45298</v>
      </c>
      <c r="EO12" s="82">
        <v>47782</v>
      </c>
      <c r="EP12" s="82">
        <f t="shared" ref="EP12" si="71">EN12+EO12</f>
        <v>93080</v>
      </c>
      <c r="EQ12" s="83">
        <f t="shared" ref="EQ12:ES12" si="72">EK12/EH12%</f>
        <v>41.342809770300875</v>
      </c>
      <c r="ER12" s="83">
        <f t="shared" si="72"/>
        <v>46.277605038666984</v>
      </c>
      <c r="ES12" s="83">
        <f t="shared" si="72"/>
        <v>43.748332119937096</v>
      </c>
      <c r="ET12" s="84">
        <f t="shared" ref="ET12:EV12" si="73">EN12/EH12%</f>
        <v>22.898131672597863</v>
      </c>
      <c r="EU12" s="84">
        <f t="shared" si="73"/>
        <v>25.396369821148582</v>
      </c>
      <c r="EV12" s="84">
        <f t="shared" si="73"/>
        <v>24.115926408597581</v>
      </c>
      <c r="EW12" s="82">
        <f t="shared" ref="EW12:EY12" si="74">CI12</f>
        <v>30617</v>
      </c>
      <c r="EX12" s="82">
        <f t="shared" si="74"/>
        <v>32693</v>
      </c>
      <c r="EY12" s="82">
        <f t="shared" si="74"/>
        <v>63310</v>
      </c>
      <c r="EZ12" s="77">
        <v>8152</v>
      </c>
      <c r="FA12" s="77">
        <v>10132</v>
      </c>
      <c r="FB12" s="82">
        <f t="shared" ref="FB12" si="75">EZ12+FA12</f>
        <v>18284</v>
      </c>
      <c r="FC12" s="82">
        <v>7855</v>
      </c>
      <c r="FD12" s="82">
        <v>9725</v>
      </c>
      <c r="FE12" s="82">
        <f t="shared" ref="FE12" si="76">FC12+FD12</f>
        <v>17580</v>
      </c>
      <c r="FF12" s="83">
        <f t="shared" ref="FF12:FH12" si="77">EZ12/EW12%</f>
        <v>26.625730803148578</v>
      </c>
      <c r="FG12" s="83">
        <f t="shared" si="77"/>
        <v>30.991343712721378</v>
      </c>
      <c r="FH12" s="83">
        <f t="shared" si="77"/>
        <v>28.880113726109617</v>
      </c>
      <c r="FI12" s="84">
        <f t="shared" ref="FI12:FK12" si="78">FC12/EW12%</f>
        <v>25.655681484142796</v>
      </c>
      <c r="FJ12" s="84">
        <f t="shared" si="78"/>
        <v>29.746428899152722</v>
      </c>
      <c r="FK12" s="84">
        <f t="shared" si="78"/>
        <v>27.768125098720581</v>
      </c>
      <c r="FL12" s="82">
        <f t="shared" ref="FL12:FN12" si="79">EB12</f>
        <v>8453</v>
      </c>
      <c r="FM12" s="82">
        <f t="shared" si="79"/>
        <v>8417</v>
      </c>
      <c r="FN12" s="82">
        <f t="shared" si="79"/>
        <v>16870</v>
      </c>
      <c r="FO12" s="77">
        <v>2534</v>
      </c>
      <c r="FP12" s="77">
        <v>2541</v>
      </c>
      <c r="FQ12" s="82">
        <f t="shared" ref="FQ12" si="80">FO12+FP12</f>
        <v>5075</v>
      </c>
      <c r="FR12" s="82">
        <v>2257</v>
      </c>
      <c r="FS12" s="82">
        <v>2515</v>
      </c>
      <c r="FT12" s="82">
        <f t="shared" ref="FT12" si="81">FR12+FS12</f>
        <v>4772</v>
      </c>
      <c r="FU12" s="83">
        <f t="shared" ref="FU12:FW12" si="82">FO12/FL12%</f>
        <v>29.977522772980006</v>
      </c>
      <c r="FV12" s="83">
        <f t="shared" si="82"/>
        <v>30.188903409765949</v>
      </c>
      <c r="FW12" s="83">
        <f t="shared" si="82"/>
        <v>30.082987551867223</v>
      </c>
      <c r="FX12" s="84">
        <f t="shared" ref="FX12:FZ12" si="83">FR12/FL12%</f>
        <v>26.700579675854726</v>
      </c>
      <c r="FY12" s="84">
        <f t="shared" si="83"/>
        <v>29.880004752287036</v>
      </c>
      <c r="FZ12" s="84">
        <f t="shared" si="83"/>
        <v>28.286899822169534</v>
      </c>
    </row>
    <row r="13" spans="1:182" s="67" customFormat="1" ht="29.25" customHeight="1">
      <c r="A13" s="94">
        <v>4</v>
      </c>
      <c r="B13" s="183" t="s">
        <v>34</v>
      </c>
      <c r="C13" s="75">
        <v>121758</v>
      </c>
      <c r="D13" s="75">
        <v>115103</v>
      </c>
      <c r="E13" s="76">
        <f>C13+D13</f>
        <v>236861</v>
      </c>
      <c r="F13" s="75">
        <v>96853</v>
      </c>
      <c r="G13" s="75">
        <v>92620</v>
      </c>
      <c r="H13" s="77">
        <f>F13+G13</f>
        <v>189473</v>
      </c>
      <c r="I13" s="123"/>
      <c r="J13" s="123"/>
      <c r="K13" s="124"/>
      <c r="L13" s="75">
        <f t="shared" ref="L13:N13" si="84">SUM(F13,I13)</f>
        <v>96853</v>
      </c>
      <c r="M13" s="75">
        <f t="shared" si="84"/>
        <v>92620</v>
      </c>
      <c r="N13" s="75">
        <f t="shared" si="84"/>
        <v>189473</v>
      </c>
      <c r="O13" s="80">
        <f t="shared" ref="O13:Q13" si="85">L13/C13*100</f>
        <v>79.545491877330448</v>
      </c>
      <c r="P13" s="80">
        <f t="shared" si="85"/>
        <v>80.467059937621087</v>
      </c>
      <c r="Q13" s="80">
        <f t="shared" si="85"/>
        <v>79.993329421052849</v>
      </c>
      <c r="R13" s="75">
        <v>17625</v>
      </c>
      <c r="S13" s="75">
        <v>14939</v>
      </c>
      <c r="T13" s="77">
        <f t="shared" ref="T13" si="86">R13+S13</f>
        <v>32564</v>
      </c>
      <c r="U13" s="75">
        <v>8384</v>
      </c>
      <c r="V13" s="75">
        <v>7097</v>
      </c>
      <c r="W13" s="77">
        <f t="shared" ref="W13" si="87">U13+V13</f>
        <v>15481</v>
      </c>
      <c r="X13" s="124"/>
      <c r="Y13" s="124"/>
      <c r="Z13" s="122">
        <f t="shared" ref="Z13" si="88">X13+Y13</f>
        <v>0</v>
      </c>
      <c r="AA13" s="75">
        <f t="shared" ref="AA13:AB13" si="89">SUM(U13,X13)</f>
        <v>8384</v>
      </c>
      <c r="AB13" s="75">
        <f t="shared" si="89"/>
        <v>7097</v>
      </c>
      <c r="AC13" s="79">
        <f t="shared" ref="AC13" si="90">SUM(AA13,AB13)</f>
        <v>15481</v>
      </c>
      <c r="AD13" s="80">
        <f t="shared" si="30"/>
        <v>47.568794326241139</v>
      </c>
      <c r="AE13" s="80">
        <f t="shared" si="30"/>
        <v>47.506526541267824</v>
      </c>
      <c r="AF13" s="80">
        <f t="shared" si="30"/>
        <v>47.540228473160546</v>
      </c>
      <c r="AG13" s="79">
        <f t="shared" ref="AG13:AH13" si="91">C13+R13</f>
        <v>139383</v>
      </c>
      <c r="AH13" s="79">
        <f t="shared" si="91"/>
        <v>130042</v>
      </c>
      <c r="AI13" s="79">
        <f t="shared" ref="AI13" si="92">AG13+AH13</f>
        <v>269425</v>
      </c>
      <c r="AJ13" s="79">
        <f t="shared" ref="AJ13:AK13" si="93">F13+U13</f>
        <v>105237</v>
      </c>
      <c r="AK13" s="79">
        <f t="shared" si="93"/>
        <v>99717</v>
      </c>
      <c r="AL13" s="79">
        <f t="shared" ref="AL13" si="94">AJ13+AK13</f>
        <v>204954</v>
      </c>
      <c r="AM13" s="122">
        <f t="shared" ref="AM13:AN13" si="95">I13+X13</f>
        <v>0</v>
      </c>
      <c r="AN13" s="122">
        <f t="shared" si="95"/>
        <v>0</v>
      </c>
      <c r="AO13" s="122">
        <f t="shared" ref="AO13" si="96">AM13+AN13</f>
        <v>0</v>
      </c>
      <c r="AP13" s="75">
        <f t="shared" ref="AP13:AQ13" si="97">SUM(AJ13,AM13)</f>
        <v>105237</v>
      </c>
      <c r="AQ13" s="75">
        <f t="shared" si="97"/>
        <v>99717</v>
      </c>
      <c r="AR13" s="79">
        <f t="shared" ref="AR13" si="98">SUM(AP13,AQ13)</f>
        <v>204954</v>
      </c>
      <c r="AS13" s="80">
        <f t="shared" si="37"/>
        <v>75.50203396396978</v>
      </c>
      <c r="AT13" s="80">
        <f t="shared" si="37"/>
        <v>76.680610879561982</v>
      </c>
      <c r="AU13" s="80">
        <f t="shared" si="37"/>
        <v>76.070891713835024</v>
      </c>
      <c r="AV13" s="78">
        <v>10406</v>
      </c>
      <c r="AW13" s="78">
        <v>9307</v>
      </c>
      <c r="AX13" s="79">
        <f t="shared" ref="AX13" si="99">AV13+AW13</f>
        <v>19713</v>
      </c>
      <c r="AY13" s="78">
        <v>8058</v>
      </c>
      <c r="AZ13" s="78">
        <v>7083</v>
      </c>
      <c r="BA13" s="79">
        <f t="shared" ref="BA13" si="100">AY13+AZ13</f>
        <v>15141</v>
      </c>
      <c r="BB13" s="123"/>
      <c r="BC13" s="123"/>
      <c r="BD13" s="122">
        <f>BB13+BC13</f>
        <v>0</v>
      </c>
      <c r="BE13" s="75">
        <f t="shared" ref="BE13:BF13" si="101">SUM(AY13,BB13)</f>
        <v>8058</v>
      </c>
      <c r="BF13" s="75">
        <f t="shared" si="101"/>
        <v>7083</v>
      </c>
      <c r="BG13" s="79">
        <f t="shared" ref="BG13" si="102">SUM(BE13,BF13)</f>
        <v>15141</v>
      </c>
      <c r="BH13" s="80">
        <f t="shared" si="41"/>
        <v>77.436094560830298</v>
      </c>
      <c r="BI13" s="80">
        <f t="shared" si="41"/>
        <v>76.104007736112607</v>
      </c>
      <c r="BJ13" s="80">
        <f t="shared" si="41"/>
        <v>76.807183077157205</v>
      </c>
      <c r="BK13" s="78">
        <v>1650</v>
      </c>
      <c r="BL13" s="78">
        <v>1298</v>
      </c>
      <c r="BM13" s="79">
        <f t="shared" ref="BM13" si="103">BK13+BL13</f>
        <v>2948</v>
      </c>
      <c r="BN13" s="78">
        <v>806</v>
      </c>
      <c r="BO13" s="78">
        <v>641</v>
      </c>
      <c r="BP13" s="79">
        <f t="shared" ref="BP13" si="104">BN13+BO13</f>
        <v>1447</v>
      </c>
      <c r="BQ13" s="125"/>
      <c r="BR13" s="125"/>
      <c r="BS13" s="122">
        <f t="shared" ref="BS13" si="105">BQ13+BR13</f>
        <v>0</v>
      </c>
      <c r="BT13" s="75">
        <f t="shared" ref="BT13:BU13" si="106">SUM(BN13,BQ13)</f>
        <v>806</v>
      </c>
      <c r="BU13" s="75">
        <f t="shared" si="106"/>
        <v>641</v>
      </c>
      <c r="BV13" s="79">
        <f t="shared" ref="BV13" si="107">SUM(BT13,BU13)</f>
        <v>1447</v>
      </c>
      <c r="BW13" s="80">
        <f t="shared" si="45"/>
        <v>48.848484848484844</v>
      </c>
      <c r="BX13" s="80">
        <f t="shared" si="45"/>
        <v>49.383667180277349</v>
      </c>
      <c r="BY13" s="80">
        <f t="shared" si="45"/>
        <v>49.084124830393492</v>
      </c>
      <c r="BZ13" s="79">
        <f t="shared" ref="BZ13:CA13" si="108">AV13+BK13</f>
        <v>12056</v>
      </c>
      <c r="CA13" s="79">
        <f t="shared" si="108"/>
        <v>10605</v>
      </c>
      <c r="CB13" s="79">
        <f t="shared" ref="CB13" si="109">BZ13+CA13</f>
        <v>22661</v>
      </c>
      <c r="CC13" s="79">
        <f t="shared" ref="CC13:CD13" si="110">AY13+BN13</f>
        <v>8864</v>
      </c>
      <c r="CD13" s="79">
        <f t="shared" si="110"/>
        <v>7724</v>
      </c>
      <c r="CE13" s="79">
        <f t="shared" ref="CE13" si="111">CC13+CD13</f>
        <v>16588</v>
      </c>
      <c r="CF13" s="122">
        <f t="shared" ref="CF13:CG13" si="112">BB13+BQ13</f>
        <v>0</v>
      </c>
      <c r="CG13" s="122">
        <f t="shared" si="112"/>
        <v>0</v>
      </c>
      <c r="CH13" s="122">
        <f t="shared" ref="CH13" si="113">CF13+CG13</f>
        <v>0</v>
      </c>
      <c r="CI13" s="75">
        <f t="shared" ref="CI13:CJ13" si="114">SUM(CC13,CF13)</f>
        <v>8864</v>
      </c>
      <c r="CJ13" s="75">
        <f t="shared" si="114"/>
        <v>7724</v>
      </c>
      <c r="CK13" s="79">
        <f t="shared" ref="CK13" si="115">SUM(CI13,CJ13)</f>
        <v>16588</v>
      </c>
      <c r="CL13" s="80">
        <f t="shared" si="52"/>
        <v>73.523556735235559</v>
      </c>
      <c r="CM13" s="80">
        <f t="shared" si="52"/>
        <v>72.833569071192841</v>
      </c>
      <c r="CN13" s="80">
        <f t="shared" si="52"/>
        <v>73.200653104452584</v>
      </c>
      <c r="CO13" s="78">
        <v>23099</v>
      </c>
      <c r="CP13" s="78">
        <v>21376</v>
      </c>
      <c r="CQ13" s="79">
        <f t="shared" ref="CQ13" si="116">CO13+CP13</f>
        <v>44475</v>
      </c>
      <c r="CR13" s="78">
        <v>16524</v>
      </c>
      <c r="CS13" s="78">
        <v>15650</v>
      </c>
      <c r="CT13" s="79">
        <f t="shared" ref="CT13" si="117">CR13+CS13</f>
        <v>32174</v>
      </c>
      <c r="CU13" s="123"/>
      <c r="CV13" s="123"/>
      <c r="CW13" s="122">
        <f t="shared" ref="CW13" si="118">CU13+CV13</f>
        <v>0</v>
      </c>
      <c r="CX13" s="75">
        <f t="shared" ref="CX13:CY13" si="119">SUM(CR13,CU13)</f>
        <v>16524</v>
      </c>
      <c r="CY13" s="75">
        <f t="shared" si="119"/>
        <v>15650</v>
      </c>
      <c r="CZ13" s="79">
        <f t="shared" ref="CZ13" si="120">SUM(CX13,CY13)</f>
        <v>32174</v>
      </c>
      <c r="DA13" s="80">
        <f t="shared" si="57"/>
        <v>71.5355643101433</v>
      </c>
      <c r="DB13" s="80">
        <f t="shared" si="57"/>
        <v>73.212949101796411</v>
      </c>
      <c r="DC13" s="80">
        <f t="shared" si="57"/>
        <v>72.341765036537382</v>
      </c>
      <c r="DD13" s="78">
        <v>4909</v>
      </c>
      <c r="DE13" s="78">
        <v>4686</v>
      </c>
      <c r="DF13" s="79">
        <f t="shared" ref="DF13" si="121">DD13+DE13</f>
        <v>9595</v>
      </c>
      <c r="DG13" s="78">
        <v>1798</v>
      </c>
      <c r="DH13" s="78">
        <v>1829</v>
      </c>
      <c r="DI13" s="79">
        <f t="shared" ref="DI13" si="122">DG13+DH13</f>
        <v>3627</v>
      </c>
      <c r="DJ13" s="123"/>
      <c r="DK13" s="123"/>
      <c r="DL13" s="123">
        <f t="shared" ref="DL13" si="123">SUM(DJ13:DK13)</f>
        <v>0</v>
      </c>
      <c r="DM13" s="75">
        <f t="shared" ref="DM13:DN13" si="124">SUM(DG13,DJ13)</f>
        <v>1798</v>
      </c>
      <c r="DN13" s="75">
        <f t="shared" si="124"/>
        <v>1829</v>
      </c>
      <c r="DO13" s="79">
        <f t="shared" ref="DO13" si="125">SUM(DM13,DN13)</f>
        <v>3627</v>
      </c>
      <c r="DP13" s="80">
        <f t="shared" si="61"/>
        <v>36.626604196374011</v>
      </c>
      <c r="DQ13" s="80">
        <f t="shared" si="61"/>
        <v>39.031156636790435</v>
      </c>
      <c r="DR13" s="80">
        <f t="shared" si="61"/>
        <v>37.800937988535694</v>
      </c>
      <c r="DS13" s="79">
        <f t="shared" ref="DS13:DT13" si="126">CO13+DD13</f>
        <v>28008</v>
      </c>
      <c r="DT13" s="79">
        <f t="shared" si="126"/>
        <v>26062</v>
      </c>
      <c r="DU13" s="79">
        <f t="shared" ref="DU13" si="127">DS13+DT13</f>
        <v>54070</v>
      </c>
      <c r="DV13" s="79">
        <f t="shared" ref="DV13:DW13" si="128">CR13+DG13</f>
        <v>18322</v>
      </c>
      <c r="DW13" s="79">
        <f t="shared" si="128"/>
        <v>17479</v>
      </c>
      <c r="DX13" s="79">
        <f t="shared" ref="DX13" si="129">DV13+DW13</f>
        <v>35801</v>
      </c>
      <c r="DY13" s="122">
        <f t="shared" ref="DY13:DZ13" si="130">CU13+DJ13</f>
        <v>0</v>
      </c>
      <c r="DZ13" s="122">
        <f t="shared" si="130"/>
        <v>0</v>
      </c>
      <c r="EA13" s="122">
        <f t="shared" ref="EA13" si="131">DY13+DZ13</f>
        <v>0</v>
      </c>
      <c r="EB13" s="75">
        <f t="shared" ref="EB13:EC13" si="132">SUM(DV13,DY13)</f>
        <v>18322</v>
      </c>
      <c r="EC13" s="75">
        <f t="shared" si="132"/>
        <v>17479</v>
      </c>
      <c r="ED13" s="79">
        <f t="shared" ref="ED13" si="133">SUM(EB13,EC13)</f>
        <v>35801</v>
      </c>
      <c r="EE13" s="80">
        <f t="shared" si="68"/>
        <v>65.417023707512129</v>
      </c>
      <c r="EF13" s="80">
        <f t="shared" si="68"/>
        <v>67.066994091013726</v>
      </c>
      <c r="EG13" s="80">
        <f t="shared" si="68"/>
        <v>66.212317366376922</v>
      </c>
      <c r="EH13" s="82">
        <f t="shared" si="69"/>
        <v>105237</v>
      </c>
      <c r="EI13" s="82">
        <f t="shared" si="69"/>
        <v>99717</v>
      </c>
      <c r="EJ13" s="82">
        <f t="shared" si="69"/>
        <v>204954</v>
      </c>
      <c r="EK13" s="90">
        <v>4214</v>
      </c>
      <c r="EL13" s="90">
        <v>5096</v>
      </c>
      <c r="EM13" s="82">
        <f t="shared" ref="EM13" si="134">EK13+EL13</f>
        <v>9310</v>
      </c>
      <c r="EN13" s="82">
        <v>15664</v>
      </c>
      <c r="EO13" s="82">
        <v>13947</v>
      </c>
      <c r="EP13" s="82">
        <f t="shared" ref="EP13" si="135">EN13+EO13</f>
        <v>29611</v>
      </c>
      <c r="EQ13" s="83">
        <f t="shared" ref="EQ13:ES13" si="136">EK13/EH13%</f>
        <v>4.0042950673242306</v>
      </c>
      <c r="ER13" s="83">
        <f t="shared" si="136"/>
        <v>5.1104626091839913</v>
      </c>
      <c r="ES13" s="83">
        <f t="shared" si="136"/>
        <v>4.5424827034358932</v>
      </c>
      <c r="ET13" s="84">
        <f t="shared" ref="ET13:EV13" si="137">EN13/EH13%</f>
        <v>14.884498797951293</v>
      </c>
      <c r="EU13" s="84">
        <f t="shared" si="137"/>
        <v>13.986582027136798</v>
      </c>
      <c r="EV13" s="84">
        <f t="shared" si="137"/>
        <v>14.447632151604751</v>
      </c>
      <c r="EW13" s="82">
        <f t="shared" ref="EW13:EY13" si="138">CI13</f>
        <v>8864</v>
      </c>
      <c r="EX13" s="82">
        <f t="shared" si="138"/>
        <v>7724</v>
      </c>
      <c r="EY13" s="82">
        <f t="shared" si="138"/>
        <v>16588</v>
      </c>
      <c r="EZ13" s="90">
        <v>250</v>
      </c>
      <c r="FA13" s="90">
        <v>252</v>
      </c>
      <c r="FB13" s="82">
        <f t="shared" ref="FB13" si="139">EZ13+FA13</f>
        <v>502</v>
      </c>
      <c r="FC13" s="82">
        <v>1062</v>
      </c>
      <c r="FD13" s="82">
        <v>858</v>
      </c>
      <c r="FE13" s="82">
        <f t="shared" ref="FE13" si="140">FC13+FD13</f>
        <v>1920</v>
      </c>
      <c r="FF13" s="83">
        <f t="shared" ref="FF13:FH13" si="141">EZ13/EW13%</f>
        <v>2.8203971119133575</v>
      </c>
      <c r="FG13" s="83">
        <f t="shared" si="141"/>
        <v>3.2625582599689285</v>
      </c>
      <c r="FH13" s="83">
        <f t="shared" si="141"/>
        <v>3.0262840607668196</v>
      </c>
      <c r="FI13" s="84">
        <f t="shared" ref="FI13:FK13" si="142">FC13/EW13%</f>
        <v>11.981046931407942</v>
      </c>
      <c r="FJ13" s="84">
        <f t="shared" si="142"/>
        <v>11.108234075608493</v>
      </c>
      <c r="FK13" s="84">
        <f t="shared" si="142"/>
        <v>11.574632264287438</v>
      </c>
      <c r="FL13" s="82">
        <f t="shared" ref="FL13:FN13" si="143">EB13</f>
        <v>18322</v>
      </c>
      <c r="FM13" s="82">
        <f t="shared" si="143"/>
        <v>17479</v>
      </c>
      <c r="FN13" s="82">
        <f t="shared" si="143"/>
        <v>35801</v>
      </c>
      <c r="FO13" s="90">
        <v>251</v>
      </c>
      <c r="FP13" s="90">
        <v>321</v>
      </c>
      <c r="FQ13" s="82">
        <f t="shared" ref="FQ13" si="144">FO13+FP13</f>
        <v>572</v>
      </c>
      <c r="FR13" s="82">
        <v>1683</v>
      </c>
      <c r="FS13" s="82">
        <v>1544</v>
      </c>
      <c r="FT13" s="82">
        <f t="shared" ref="FT13" si="145">FR13+FS13</f>
        <v>3227</v>
      </c>
      <c r="FU13" s="83">
        <f t="shared" ref="FU13:FW13" si="146">FO13/FL13%</f>
        <v>1.3699377797183714</v>
      </c>
      <c r="FV13" s="83">
        <f t="shared" si="146"/>
        <v>1.8364895016877396</v>
      </c>
      <c r="FW13" s="83">
        <f t="shared" si="146"/>
        <v>1.597720734057708</v>
      </c>
      <c r="FX13" s="84">
        <f t="shared" ref="FX13:FZ13" si="147">FR13/FL13%</f>
        <v>9.1856784193865302</v>
      </c>
      <c r="FY13" s="84">
        <f t="shared" si="147"/>
        <v>8.8334572916070719</v>
      </c>
      <c r="FZ13" s="84">
        <f t="shared" si="147"/>
        <v>9.013714700706684</v>
      </c>
    </row>
    <row r="14" spans="1:182" s="73" customFormat="1" ht="19.5" customHeight="1">
      <c r="A14" s="94">
        <v>5</v>
      </c>
      <c r="B14" s="183" t="s">
        <v>86</v>
      </c>
      <c r="C14" s="75">
        <v>17</v>
      </c>
      <c r="D14" s="75">
        <v>415</v>
      </c>
      <c r="E14" s="76">
        <v>432</v>
      </c>
      <c r="F14" s="75">
        <v>17</v>
      </c>
      <c r="G14" s="75">
        <v>400</v>
      </c>
      <c r="H14" s="77">
        <v>417</v>
      </c>
      <c r="I14" s="145">
        <v>0</v>
      </c>
      <c r="J14" s="85">
        <v>13</v>
      </c>
      <c r="K14" s="89">
        <v>13</v>
      </c>
      <c r="L14" s="89">
        <v>17</v>
      </c>
      <c r="M14" s="89">
        <v>413</v>
      </c>
      <c r="N14" s="89">
        <v>430</v>
      </c>
      <c r="O14" s="80">
        <v>100</v>
      </c>
      <c r="P14" s="80">
        <v>99.518072289156621</v>
      </c>
      <c r="Q14" s="80">
        <v>99.537037037037038</v>
      </c>
      <c r="R14" s="121"/>
      <c r="S14" s="121"/>
      <c r="T14" s="127">
        <v>0</v>
      </c>
      <c r="U14" s="121"/>
      <c r="V14" s="121"/>
      <c r="W14" s="127">
        <v>0</v>
      </c>
      <c r="X14" s="124"/>
      <c r="Y14" s="123"/>
      <c r="Z14" s="122">
        <v>0</v>
      </c>
      <c r="AA14" s="124">
        <v>0</v>
      </c>
      <c r="AB14" s="124">
        <v>0</v>
      </c>
      <c r="AC14" s="122">
        <v>0</v>
      </c>
      <c r="AD14" s="128" t="s">
        <v>91</v>
      </c>
      <c r="AE14" s="128" t="s">
        <v>91</v>
      </c>
      <c r="AF14" s="128" t="s">
        <v>91</v>
      </c>
      <c r="AG14" s="79">
        <v>17</v>
      </c>
      <c r="AH14" s="79">
        <v>415</v>
      </c>
      <c r="AI14" s="79">
        <v>432</v>
      </c>
      <c r="AJ14" s="79">
        <v>17</v>
      </c>
      <c r="AK14" s="79">
        <v>400</v>
      </c>
      <c r="AL14" s="79">
        <v>417</v>
      </c>
      <c r="AM14" s="146">
        <v>0</v>
      </c>
      <c r="AN14" s="79">
        <v>13</v>
      </c>
      <c r="AO14" s="79">
        <v>13</v>
      </c>
      <c r="AP14" s="89">
        <v>17</v>
      </c>
      <c r="AQ14" s="89">
        <v>413</v>
      </c>
      <c r="AR14" s="79">
        <v>430</v>
      </c>
      <c r="AS14" s="80">
        <v>100</v>
      </c>
      <c r="AT14" s="80">
        <v>99.518072289156621</v>
      </c>
      <c r="AU14" s="80">
        <v>99.537037037037038</v>
      </c>
      <c r="AV14" s="147">
        <v>0</v>
      </c>
      <c r="AW14" s="78">
        <v>14</v>
      </c>
      <c r="AX14" s="79">
        <v>14</v>
      </c>
      <c r="AY14" s="147">
        <v>0</v>
      </c>
      <c r="AZ14" s="78">
        <v>14</v>
      </c>
      <c r="BA14" s="79">
        <v>14</v>
      </c>
      <c r="BB14" s="123"/>
      <c r="BC14" s="123"/>
      <c r="BD14" s="122">
        <v>0</v>
      </c>
      <c r="BE14" s="148">
        <v>0</v>
      </c>
      <c r="BF14" s="89">
        <v>14</v>
      </c>
      <c r="BG14" s="79">
        <v>14</v>
      </c>
      <c r="BH14" s="149">
        <v>0</v>
      </c>
      <c r="BI14" s="80">
        <v>100</v>
      </c>
      <c r="BJ14" s="80">
        <v>100</v>
      </c>
      <c r="BK14" s="125"/>
      <c r="BL14" s="125"/>
      <c r="BM14" s="122">
        <v>0</v>
      </c>
      <c r="BN14" s="125"/>
      <c r="BO14" s="125"/>
      <c r="BP14" s="122">
        <v>0</v>
      </c>
      <c r="BQ14" s="123"/>
      <c r="BR14" s="123"/>
      <c r="BS14" s="122">
        <v>0</v>
      </c>
      <c r="BT14" s="124">
        <v>0</v>
      </c>
      <c r="BU14" s="124">
        <v>0</v>
      </c>
      <c r="BV14" s="122">
        <v>0</v>
      </c>
      <c r="BW14" s="128" t="s">
        <v>91</v>
      </c>
      <c r="BX14" s="128" t="s">
        <v>91</v>
      </c>
      <c r="BY14" s="128" t="s">
        <v>91</v>
      </c>
      <c r="BZ14" s="146">
        <v>0</v>
      </c>
      <c r="CA14" s="79">
        <v>14</v>
      </c>
      <c r="CB14" s="79">
        <v>14</v>
      </c>
      <c r="CC14" s="146">
        <v>0</v>
      </c>
      <c r="CD14" s="79">
        <v>14</v>
      </c>
      <c r="CE14" s="79">
        <v>14</v>
      </c>
      <c r="CF14" s="122">
        <v>0</v>
      </c>
      <c r="CG14" s="122">
        <v>0</v>
      </c>
      <c r="CH14" s="122">
        <v>0</v>
      </c>
      <c r="CI14" s="148">
        <v>0</v>
      </c>
      <c r="CJ14" s="89">
        <v>14</v>
      </c>
      <c r="CK14" s="79">
        <v>14</v>
      </c>
      <c r="CL14" s="149">
        <v>0</v>
      </c>
      <c r="CM14" s="80">
        <v>100</v>
      </c>
      <c r="CN14" s="80">
        <v>100</v>
      </c>
      <c r="CO14" s="147">
        <v>0</v>
      </c>
      <c r="CP14" s="78">
        <v>10</v>
      </c>
      <c r="CQ14" s="79">
        <v>10</v>
      </c>
      <c r="CR14" s="147">
        <v>0</v>
      </c>
      <c r="CS14" s="78">
        <v>10</v>
      </c>
      <c r="CT14" s="79">
        <v>10</v>
      </c>
      <c r="CU14" s="123"/>
      <c r="CV14" s="123"/>
      <c r="CW14" s="122">
        <v>0</v>
      </c>
      <c r="CX14" s="148">
        <v>0</v>
      </c>
      <c r="CY14" s="89">
        <v>10</v>
      </c>
      <c r="CZ14" s="79">
        <v>10</v>
      </c>
      <c r="DA14" s="149">
        <v>0</v>
      </c>
      <c r="DB14" s="80">
        <v>100</v>
      </c>
      <c r="DC14" s="80">
        <v>100</v>
      </c>
      <c r="DD14" s="125"/>
      <c r="DE14" s="125"/>
      <c r="DF14" s="122">
        <v>0</v>
      </c>
      <c r="DG14" s="125"/>
      <c r="DH14" s="125"/>
      <c r="DI14" s="122">
        <v>0</v>
      </c>
      <c r="DJ14" s="123"/>
      <c r="DK14" s="123"/>
      <c r="DL14" s="123">
        <v>0</v>
      </c>
      <c r="DM14" s="124">
        <v>0</v>
      </c>
      <c r="DN14" s="124">
        <v>0</v>
      </c>
      <c r="DO14" s="122">
        <v>0</v>
      </c>
      <c r="DP14" s="128" t="s">
        <v>91</v>
      </c>
      <c r="DQ14" s="128" t="s">
        <v>91</v>
      </c>
      <c r="DR14" s="128" t="s">
        <v>91</v>
      </c>
      <c r="DS14" s="146">
        <v>0</v>
      </c>
      <c r="DT14" s="79">
        <v>10</v>
      </c>
      <c r="DU14" s="79">
        <v>10</v>
      </c>
      <c r="DV14" s="146">
        <v>0</v>
      </c>
      <c r="DW14" s="79">
        <v>10</v>
      </c>
      <c r="DX14" s="79">
        <v>10</v>
      </c>
      <c r="DY14" s="122">
        <v>0</v>
      </c>
      <c r="DZ14" s="122">
        <v>0</v>
      </c>
      <c r="EA14" s="122">
        <v>0</v>
      </c>
      <c r="EB14" s="148">
        <v>0</v>
      </c>
      <c r="EC14" s="89">
        <v>10</v>
      </c>
      <c r="ED14" s="79">
        <v>10</v>
      </c>
      <c r="EE14" s="149">
        <v>0</v>
      </c>
      <c r="EF14" s="80">
        <v>100</v>
      </c>
      <c r="EG14" s="80">
        <v>100</v>
      </c>
      <c r="EH14" s="82">
        <v>17</v>
      </c>
      <c r="EI14" s="82">
        <v>413</v>
      </c>
      <c r="EJ14" s="82">
        <v>430</v>
      </c>
      <c r="EK14" s="90">
        <v>14</v>
      </c>
      <c r="EL14" s="90">
        <v>163</v>
      </c>
      <c r="EM14" s="82">
        <v>177</v>
      </c>
      <c r="EN14" s="82">
        <v>2</v>
      </c>
      <c r="EO14" s="82">
        <v>147</v>
      </c>
      <c r="EP14" s="82">
        <v>149</v>
      </c>
      <c r="EQ14" s="83">
        <v>82.35294117647058</v>
      </c>
      <c r="ER14" s="83">
        <v>39.46731234866828</v>
      </c>
      <c r="ES14" s="83">
        <v>41.162790697674417</v>
      </c>
      <c r="ET14" s="84">
        <v>11.76470588235294</v>
      </c>
      <c r="EU14" s="84">
        <v>35.593220338983052</v>
      </c>
      <c r="EV14" s="84">
        <v>34.651162790697676</v>
      </c>
      <c r="EW14" s="142">
        <v>0</v>
      </c>
      <c r="EX14" s="82">
        <v>14</v>
      </c>
      <c r="EY14" s="82">
        <v>14</v>
      </c>
      <c r="EZ14" s="142">
        <v>0</v>
      </c>
      <c r="FA14" s="90">
        <v>3</v>
      </c>
      <c r="FB14" s="82">
        <v>3</v>
      </c>
      <c r="FC14" s="154">
        <v>0</v>
      </c>
      <c r="FD14" s="82">
        <v>7</v>
      </c>
      <c r="FE14" s="82">
        <v>7</v>
      </c>
      <c r="FF14" s="154">
        <v>0</v>
      </c>
      <c r="FG14" s="83">
        <v>21.428571428571427</v>
      </c>
      <c r="FH14" s="83">
        <v>21.428571428571427</v>
      </c>
      <c r="FI14" s="157">
        <v>0</v>
      </c>
      <c r="FJ14" s="84">
        <v>49.999999999999993</v>
      </c>
      <c r="FK14" s="84">
        <v>49.999999999999993</v>
      </c>
      <c r="FL14" s="154">
        <v>0</v>
      </c>
      <c r="FM14" s="82">
        <v>10</v>
      </c>
      <c r="FN14" s="82">
        <v>10</v>
      </c>
      <c r="FO14" s="143">
        <v>0</v>
      </c>
      <c r="FP14" s="90">
        <v>1</v>
      </c>
      <c r="FQ14" s="82">
        <v>1</v>
      </c>
      <c r="FR14" s="154">
        <v>0</v>
      </c>
      <c r="FS14" s="82">
        <v>4</v>
      </c>
      <c r="FT14" s="82">
        <v>4</v>
      </c>
      <c r="FU14" s="154">
        <v>0</v>
      </c>
      <c r="FV14" s="83">
        <v>10</v>
      </c>
      <c r="FW14" s="83">
        <v>10</v>
      </c>
      <c r="FX14" s="157">
        <v>0</v>
      </c>
      <c r="FY14" s="84">
        <v>40</v>
      </c>
      <c r="FZ14" s="84">
        <v>40</v>
      </c>
    </row>
    <row r="15" spans="1:182" s="67" customFormat="1" ht="32.25" customHeight="1">
      <c r="A15" s="94">
        <v>6</v>
      </c>
      <c r="B15" s="183" t="s">
        <v>35</v>
      </c>
      <c r="C15" s="75">
        <v>586715</v>
      </c>
      <c r="D15" s="75">
        <v>406442</v>
      </c>
      <c r="E15" s="76">
        <v>993157</v>
      </c>
      <c r="F15" s="75">
        <v>506680</v>
      </c>
      <c r="G15" s="75">
        <v>366236</v>
      </c>
      <c r="H15" s="77">
        <v>872916</v>
      </c>
      <c r="I15" s="123"/>
      <c r="J15" s="123"/>
      <c r="K15" s="124"/>
      <c r="L15" s="75">
        <v>506680</v>
      </c>
      <c r="M15" s="75">
        <v>366236</v>
      </c>
      <c r="N15" s="75">
        <v>872916</v>
      </c>
      <c r="O15" s="80">
        <v>86.358794303878369</v>
      </c>
      <c r="P15" s="80">
        <v>90.107813660989748</v>
      </c>
      <c r="Q15" s="80">
        <v>87.893052155902836</v>
      </c>
      <c r="R15" s="75">
        <v>11613</v>
      </c>
      <c r="S15" s="75">
        <v>20346</v>
      </c>
      <c r="T15" s="77">
        <v>31959</v>
      </c>
      <c r="U15" s="75">
        <v>9675</v>
      </c>
      <c r="V15" s="75">
        <v>17470</v>
      </c>
      <c r="W15" s="77">
        <v>27145</v>
      </c>
      <c r="X15" s="124"/>
      <c r="Y15" s="123"/>
      <c r="Z15" s="122">
        <v>0</v>
      </c>
      <c r="AA15" s="75">
        <v>9675</v>
      </c>
      <c r="AB15" s="75">
        <v>17470</v>
      </c>
      <c r="AC15" s="79">
        <v>27145</v>
      </c>
      <c r="AD15" s="80">
        <v>83.311805734952202</v>
      </c>
      <c r="AE15" s="80">
        <v>85.864543399193948</v>
      </c>
      <c r="AF15" s="80">
        <v>84.936950467786858</v>
      </c>
      <c r="AG15" s="79">
        <v>598328</v>
      </c>
      <c r="AH15" s="79">
        <v>426788</v>
      </c>
      <c r="AI15" s="79">
        <v>1025116</v>
      </c>
      <c r="AJ15" s="79">
        <v>516355</v>
      </c>
      <c r="AK15" s="79">
        <v>383706</v>
      </c>
      <c r="AL15" s="79">
        <v>900061</v>
      </c>
      <c r="AM15" s="122">
        <v>0</v>
      </c>
      <c r="AN15" s="122">
        <v>0</v>
      </c>
      <c r="AO15" s="122">
        <v>0</v>
      </c>
      <c r="AP15" s="75">
        <v>516355</v>
      </c>
      <c r="AQ15" s="75">
        <v>383706</v>
      </c>
      <c r="AR15" s="79">
        <v>900061</v>
      </c>
      <c r="AS15" s="80">
        <v>86.299655038707868</v>
      </c>
      <c r="AT15" s="80">
        <v>89.90552686579754</v>
      </c>
      <c r="AU15" s="80">
        <v>87.80089277701255</v>
      </c>
      <c r="AV15" s="78">
        <v>73835</v>
      </c>
      <c r="AW15" s="78">
        <v>41907</v>
      </c>
      <c r="AX15" s="79">
        <v>115742</v>
      </c>
      <c r="AY15" s="78">
        <v>61345</v>
      </c>
      <c r="AZ15" s="78">
        <v>35800</v>
      </c>
      <c r="BA15" s="79">
        <v>97145</v>
      </c>
      <c r="BB15" s="123"/>
      <c r="BC15" s="123"/>
      <c r="BD15" s="122">
        <v>0</v>
      </c>
      <c r="BE15" s="75">
        <v>61345</v>
      </c>
      <c r="BF15" s="75">
        <v>35800</v>
      </c>
      <c r="BG15" s="79">
        <v>97145</v>
      </c>
      <c r="BH15" s="80">
        <v>83.083903297893954</v>
      </c>
      <c r="BI15" s="80">
        <v>85.427255589758275</v>
      </c>
      <c r="BJ15" s="80">
        <v>83.932366815849051</v>
      </c>
      <c r="BK15" s="78">
        <v>1643</v>
      </c>
      <c r="BL15" s="78">
        <v>2276</v>
      </c>
      <c r="BM15" s="79">
        <v>3919</v>
      </c>
      <c r="BN15" s="78">
        <v>1323</v>
      </c>
      <c r="BO15" s="78">
        <v>201</v>
      </c>
      <c r="BP15" s="79">
        <v>1524</v>
      </c>
      <c r="BQ15" s="123"/>
      <c r="BR15" s="123"/>
      <c r="BS15" s="122">
        <v>0</v>
      </c>
      <c r="BT15" s="75">
        <v>1323</v>
      </c>
      <c r="BU15" s="75">
        <v>201</v>
      </c>
      <c r="BV15" s="79">
        <v>1524</v>
      </c>
      <c r="BW15" s="80">
        <v>80.523432744978692</v>
      </c>
      <c r="BX15" s="80">
        <v>8.8312829525483298</v>
      </c>
      <c r="BY15" s="80">
        <v>38.887471293697374</v>
      </c>
      <c r="BZ15" s="79">
        <v>75478</v>
      </c>
      <c r="CA15" s="79">
        <v>44183</v>
      </c>
      <c r="CB15" s="79">
        <v>119661</v>
      </c>
      <c r="CC15" s="79">
        <v>62668</v>
      </c>
      <c r="CD15" s="79">
        <v>36001</v>
      </c>
      <c r="CE15" s="79">
        <v>98669</v>
      </c>
      <c r="CF15" s="122">
        <v>0</v>
      </c>
      <c r="CG15" s="122">
        <v>0</v>
      </c>
      <c r="CH15" s="122">
        <v>0</v>
      </c>
      <c r="CI15" s="75">
        <v>62668</v>
      </c>
      <c r="CJ15" s="75">
        <v>36001</v>
      </c>
      <c r="CK15" s="79">
        <v>98669</v>
      </c>
      <c r="CL15" s="80">
        <v>83.028167148043138</v>
      </c>
      <c r="CM15" s="80">
        <v>81.481565307923859</v>
      </c>
      <c r="CN15" s="80">
        <v>82.4571079967575</v>
      </c>
      <c r="CO15" s="78">
        <v>7760</v>
      </c>
      <c r="CP15" s="78">
        <v>4852</v>
      </c>
      <c r="CQ15" s="79">
        <v>12612</v>
      </c>
      <c r="CR15" s="78">
        <v>6167</v>
      </c>
      <c r="CS15" s="78">
        <v>4150</v>
      </c>
      <c r="CT15" s="79">
        <v>10317</v>
      </c>
      <c r="CU15" s="123"/>
      <c r="CV15" s="123"/>
      <c r="CW15" s="122">
        <v>0</v>
      </c>
      <c r="CX15" s="75">
        <v>6167</v>
      </c>
      <c r="CY15" s="75">
        <v>4150</v>
      </c>
      <c r="CZ15" s="79">
        <v>10317</v>
      </c>
      <c r="DA15" s="80">
        <v>79.471649484536073</v>
      </c>
      <c r="DB15" s="80">
        <v>85.531739488870571</v>
      </c>
      <c r="DC15" s="80">
        <v>81.80304471931494</v>
      </c>
      <c r="DD15" s="78">
        <v>264</v>
      </c>
      <c r="DE15" s="78">
        <v>415</v>
      </c>
      <c r="DF15" s="79">
        <v>679</v>
      </c>
      <c r="DG15" s="78">
        <v>183</v>
      </c>
      <c r="DH15" s="78">
        <v>350</v>
      </c>
      <c r="DI15" s="79">
        <v>533</v>
      </c>
      <c r="DJ15" s="123"/>
      <c r="DK15" s="123"/>
      <c r="DL15" s="123">
        <v>0</v>
      </c>
      <c r="DM15" s="75">
        <v>183</v>
      </c>
      <c r="DN15" s="75">
        <v>350</v>
      </c>
      <c r="DO15" s="79">
        <v>533</v>
      </c>
      <c r="DP15" s="80">
        <v>69.318181818181827</v>
      </c>
      <c r="DQ15" s="80">
        <v>84.337349397590373</v>
      </c>
      <c r="DR15" s="80">
        <v>78.497790868924895</v>
      </c>
      <c r="DS15" s="79">
        <v>8024</v>
      </c>
      <c r="DT15" s="79">
        <v>5267</v>
      </c>
      <c r="DU15" s="79">
        <v>13291</v>
      </c>
      <c r="DV15" s="79">
        <v>6350</v>
      </c>
      <c r="DW15" s="79">
        <v>4500</v>
      </c>
      <c r="DX15" s="79">
        <v>10850</v>
      </c>
      <c r="DY15" s="122">
        <v>0</v>
      </c>
      <c r="DZ15" s="122">
        <v>0</v>
      </c>
      <c r="EA15" s="122">
        <v>0</v>
      </c>
      <c r="EB15" s="75">
        <v>6350</v>
      </c>
      <c r="EC15" s="75">
        <v>4500</v>
      </c>
      <c r="ED15" s="79">
        <v>10850</v>
      </c>
      <c r="EE15" s="80">
        <v>79.13758723828515</v>
      </c>
      <c r="EF15" s="80">
        <v>85.437630529713303</v>
      </c>
      <c r="EG15" s="80">
        <v>81.634188548641944</v>
      </c>
      <c r="EH15" s="82">
        <v>516355</v>
      </c>
      <c r="EI15" s="82">
        <v>383706</v>
      </c>
      <c r="EJ15" s="82">
        <v>900061</v>
      </c>
      <c r="EK15" s="90">
        <v>8578</v>
      </c>
      <c r="EL15" s="90">
        <v>3887</v>
      </c>
      <c r="EM15" s="82">
        <v>12465</v>
      </c>
      <c r="EN15" s="82">
        <v>277176</v>
      </c>
      <c r="EO15" s="82">
        <v>198376</v>
      </c>
      <c r="EP15" s="82">
        <v>475552</v>
      </c>
      <c r="EQ15" s="83">
        <v>1.6612601795276505</v>
      </c>
      <c r="ER15" s="83">
        <v>1.013015173075219</v>
      </c>
      <c r="ES15" s="83">
        <v>1.384906134139797</v>
      </c>
      <c r="ET15" s="84">
        <v>53.679348510230362</v>
      </c>
      <c r="EU15" s="84">
        <v>51.699999478767602</v>
      </c>
      <c r="EV15" s="84">
        <v>52.835530036297534</v>
      </c>
      <c r="EW15" s="82">
        <v>62668</v>
      </c>
      <c r="EX15" s="82">
        <v>36001</v>
      </c>
      <c r="EY15" s="82">
        <v>98669</v>
      </c>
      <c r="EZ15" s="90">
        <v>3383</v>
      </c>
      <c r="FA15" s="90">
        <v>146</v>
      </c>
      <c r="FB15" s="82">
        <v>3529</v>
      </c>
      <c r="FC15" s="82">
        <v>25500</v>
      </c>
      <c r="FD15" s="82">
        <v>14099</v>
      </c>
      <c r="FE15" s="82">
        <v>39599</v>
      </c>
      <c r="FF15" s="83">
        <v>5.398289398097913</v>
      </c>
      <c r="FG15" s="83">
        <v>0.4055442904363768</v>
      </c>
      <c r="FH15" s="83">
        <v>3.5766046073234752</v>
      </c>
      <c r="FI15" s="84">
        <v>40.690623603753117</v>
      </c>
      <c r="FJ15" s="84">
        <v>39.162801033304632</v>
      </c>
      <c r="FK15" s="84">
        <v>40.133172526325389</v>
      </c>
      <c r="FL15" s="82">
        <v>6350</v>
      </c>
      <c r="FM15" s="82">
        <v>4500</v>
      </c>
      <c r="FN15" s="82">
        <v>10850</v>
      </c>
      <c r="FO15" s="90">
        <v>19</v>
      </c>
      <c r="FP15" s="90">
        <v>10</v>
      </c>
      <c r="FQ15" s="82">
        <v>29</v>
      </c>
      <c r="FR15" s="82">
        <v>2326</v>
      </c>
      <c r="FS15" s="82">
        <v>1856</v>
      </c>
      <c r="FT15" s="82">
        <v>4182</v>
      </c>
      <c r="FU15" s="83">
        <v>0.29921259842519687</v>
      </c>
      <c r="FV15" s="83">
        <v>0.22222222222222221</v>
      </c>
      <c r="FW15" s="83">
        <v>0.26728110599078342</v>
      </c>
      <c r="FX15" s="84">
        <v>36.629921259842519</v>
      </c>
      <c r="FY15" s="84">
        <v>41.244444444444447</v>
      </c>
      <c r="FZ15" s="84">
        <v>38.543778801843317</v>
      </c>
    </row>
    <row r="16" spans="1:182" s="67" customFormat="1" ht="27" customHeight="1">
      <c r="A16" s="94">
        <v>7</v>
      </c>
      <c r="B16" s="183" t="s">
        <v>36</v>
      </c>
      <c r="C16" s="75">
        <v>13592</v>
      </c>
      <c r="D16" s="75">
        <v>21444</v>
      </c>
      <c r="E16" s="76">
        <v>35036</v>
      </c>
      <c r="F16" s="75">
        <v>11959</v>
      </c>
      <c r="G16" s="75">
        <v>19672</v>
      </c>
      <c r="H16" s="77">
        <v>31631</v>
      </c>
      <c r="I16" s="125"/>
      <c r="J16" s="125"/>
      <c r="K16" s="124"/>
      <c r="L16" s="75">
        <v>11959</v>
      </c>
      <c r="M16" s="75">
        <v>19672</v>
      </c>
      <c r="N16" s="75">
        <v>31631</v>
      </c>
      <c r="O16" s="80">
        <v>87.985579752795758</v>
      </c>
      <c r="P16" s="80">
        <v>91.736616302928553</v>
      </c>
      <c r="Q16" s="80">
        <v>90.281424820184952</v>
      </c>
      <c r="R16" s="121"/>
      <c r="S16" s="121"/>
      <c r="T16" s="127">
        <v>0</v>
      </c>
      <c r="U16" s="121"/>
      <c r="V16" s="121"/>
      <c r="W16" s="127">
        <v>0</v>
      </c>
      <c r="X16" s="125"/>
      <c r="Y16" s="125"/>
      <c r="Z16" s="122">
        <v>0</v>
      </c>
      <c r="AA16" s="121">
        <v>0</v>
      </c>
      <c r="AB16" s="121">
        <v>0</v>
      </c>
      <c r="AC16" s="122">
        <v>0</v>
      </c>
      <c r="AD16" s="128" t="s">
        <v>91</v>
      </c>
      <c r="AE16" s="128" t="s">
        <v>91</v>
      </c>
      <c r="AF16" s="128" t="s">
        <v>91</v>
      </c>
      <c r="AG16" s="79">
        <v>13592</v>
      </c>
      <c r="AH16" s="79">
        <v>21444</v>
      </c>
      <c r="AI16" s="79">
        <v>35036</v>
      </c>
      <c r="AJ16" s="79">
        <v>11959</v>
      </c>
      <c r="AK16" s="79">
        <v>19672</v>
      </c>
      <c r="AL16" s="79">
        <v>31631</v>
      </c>
      <c r="AM16" s="122">
        <v>0</v>
      </c>
      <c r="AN16" s="122">
        <v>0</v>
      </c>
      <c r="AO16" s="122">
        <v>0</v>
      </c>
      <c r="AP16" s="75">
        <v>11959</v>
      </c>
      <c r="AQ16" s="75">
        <v>19672</v>
      </c>
      <c r="AR16" s="79">
        <v>31631</v>
      </c>
      <c r="AS16" s="80">
        <v>87.985579752795758</v>
      </c>
      <c r="AT16" s="80">
        <v>91.736616302928553</v>
      </c>
      <c r="AU16" s="80">
        <v>90.281424820184952</v>
      </c>
      <c r="AV16" s="125"/>
      <c r="AW16" s="125"/>
      <c r="AX16" s="122">
        <v>0</v>
      </c>
      <c r="AY16" s="125"/>
      <c r="AZ16" s="125"/>
      <c r="BA16" s="122">
        <v>0</v>
      </c>
      <c r="BB16" s="125"/>
      <c r="BC16" s="125"/>
      <c r="BD16" s="122">
        <v>0</v>
      </c>
      <c r="BE16" s="121">
        <v>0</v>
      </c>
      <c r="BF16" s="121">
        <v>0</v>
      </c>
      <c r="BG16" s="122">
        <v>0</v>
      </c>
      <c r="BH16" s="128" t="s">
        <v>91</v>
      </c>
      <c r="BI16" s="128" t="s">
        <v>91</v>
      </c>
      <c r="BJ16" s="128" t="s">
        <v>91</v>
      </c>
      <c r="BK16" s="125"/>
      <c r="BL16" s="125"/>
      <c r="BM16" s="122">
        <v>0</v>
      </c>
      <c r="BN16" s="125"/>
      <c r="BO16" s="125"/>
      <c r="BP16" s="122">
        <v>0</v>
      </c>
      <c r="BQ16" s="125"/>
      <c r="BR16" s="125"/>
      <c r="BS16" s="122">
        <v>0</v>
      </c>
      <c r="BT16" s="121">
        <v>0</v>
      </c>
      <c r="BU16" s="121">
        <v>0</v>
      </c>
      <c r="BV16" s="122">
        <v>0</v>
      </c>
      <c r="BW16" s="128" t="s">
        <v>91</v>
      </c>
      <c r="BX16" s="128" t="s">
        <v>91</v>
      </c>
      <c r="BY16" s="128" t="s">
        <v>91</v>
      </c>
      <c r="BZ16" s="122">
        <v>0</v>
      </c>
      <c r="CA16" s="122">
        <v>0</v>
      </c>
      <c r="CB16" s="122">
        <v>0</v>
      </c>
      <c r="CC16" s="122">
        <v>0</v>
      </c>
      <c r="CD16" s="122">
        <v>0</v>
      </c>
      <c r="CE16" s="122">
        <v>0</v>
      </c>
      <c r="CF16" s="122">
        <v>0</v>
      </c>
      <c r="CG16" s="122">
        <v>0</v>
      </c>
      <c r="CH16" s="122">
        <v>0</v>
      </c>
      <c r="CI16" s="121">
        <v>0</v>
      </c>
      <c r="CJ16" s="121">
        <v>0</v>
      </c>
      <c r="CK16" s="122">
        <v>0</v>
      </c>
      <c r="CL16" s="128" t="s">
        <v>91</v>
      </c>
      <c r="CM16" s="128" t="s">
        <v>91</v>
      </c>
      <c r="CN16" s="128" t="s">
        <v>91</v>
      </c>
      <c r="CO16" s="125"/>
      <c r="CP16" s="125"/>
      <c r="CQ16" s="122">
        <v>0</v>
      </c>
      <c r="CR16" s="125"/>
      <c r="CS16" s="125"/>
      <c r="CT16" s="122">
        <v>0</v>
      </c>
      <c r="CU16" s="125"/>
      <c r="CV16" s="125"/>
      <c r="CW16" s="122">
        <v>0</v>
      </c>
      <c r="CX16" s="121">
        <v>0</v>
      </c>
      <c r="CY16" s="121">
        <v>0</v>
      </c>
      <c r="CZ16" s="122">
        <v>0</v>
      </c>
      <c r="DA16" s="128" t="s">
        <v>91</v>
      </c>
      <c r="DB16" s="128" t="s">
        <v>91</v>
      </c>
      <c r="DC16" s="128" t="s">
        <v>91</v>
      </c>
      <c r="DD16" s="125"/>
      <c r="DE16" s="125"/>
      <c r="DF16" s="122">
        <v>0</v>
      </c>
      <c r="DG16" s="125"/>
      <c r="DH16" s="125"/>
      <c r="DI16" s="122">
        <v>0</v>
      </c>
      <c r="DJ16" s="125"/>
      <c r="DK16" s="125"/>
      <c r="DL16" s="123">
        <v>0</v>
      </c>
      <c r="DM16" s="121">
        <v>0</v>
      </c>
      <c r="DN16" s="121">
        <v>0</v>
      </c>
      <c r="DO16" s="122">
        <v>0</v>
      </c>
      <c r="DP16" s="128" t="s">
        <v>91</v>
      </c>
      <c r="DQ16" s="128" t="s">
        <v>91</v>
      </c>
      <c r="DR16" s="128" t="s">
        <v>91</v>
      </c>
      <c r="DS16" s="122">
        <v>0</v>
      </c>
      <c r="DT16" s="122">
        <v>0</v>
      </c>
      <c r="DU16" s="122">
        <v>0</v>
      </c>
      <c r="DV16" s="122">
        <v>0</v>
      </c>
      <c r="DW16" s="122">
        <v>0</v>
      </c>
      <c r="DX16" s="122">
        <v>0</v>
      </c>
      <c r="DY16" s="122">
        <v>0</v>
      </c>
      <c r="DZ16" s="122">
        <v>0</v>
      </c>
      <c r="EA16" s="122">
        <v>0</v>
      </c>
      <c r="EB16" s="121">
        <v>0</v>
      </c>
      <c r="EC16" s="121">
        <v>0</v>
      </c>
      <c r="ED16" s="122">
        <v>0</v>
      </c>
      <c r="EE16" s="128" t="s">
        <v>91</v>
      </c>
      <c r="EF16" s="128" t="s">
        <v>91</v>
      </c>
      <c r="EG16" s="128" t="s">
        <v>91</v>
      </c>
      <c r="EH16" s="82">
        <v>11959</v>
      </c>
      <c r="EI16" s="82">
        <v>19672</v>
      </c>
      <c r="EJ16" s="82">
        <v>31631</v>
      </c>
      <c r="EK16" s="97">
        <v>1035</v>
      </c>
      <c r="EL16" s="97">
        <v>1597</v>
      </c>
      <c r="EM16" s="97">
        <v>2632</v>
      </c>
      <c r="EN16" s="97">
        <v>9324</v>
      </c>
      <c r="EO16" s="97">
        <v>14379</v>
      </c>
      <c r="EP16" s="97">
        <v>23703</v>
      </c>
      <c r="EQ16" s="99">
        <v>8.6545697800819461</v>
      </c>
      <c r="ER16" s="99">
        <v>8.1181374542496947</v>
      </c>
      <c r="ES16" s="99">
        <v>8.3209509658246663</v>
      </c>
      <c r="ET16" s="102">
        <v>77.966385149259963</v>
      </c>
      <c r="EU16" s="102">
        <v>73.093737291581945</v>
      </c>
      <c r="EV16" s="102">
        <v>74.935980525433905</v>
      </c>
      <c r="EW16" s="127">
        <v>0</v>
      </c>
      <c r="EX16" s="127">
        <v>0</v>
      </c>
      <c r="EY16" s="127">
        <v>0</v>
      </c>
      <c r="EZ16" s="127"/>
      <c r="FA16" s="127"/>
      <c r="FB16" s="127">
        <v>0</v>
      </c>
      <c r="FC16" s="127"/>
      <c r="FD16" s="127"/>
      <c r="FE16" s="127">
        <v>0</v>
      </c>
      <c r="FF16" s="128"/>
      <c r="FG16" s="128"/>
      <c r="FH16" s="128"/>
      <c r="FI16" s="133"/>
      <c r="FJ16" s="133"/>
      <c r="FK16" s="133"/>
      <c r="FL16" s="134">
        <v>0</v>
      </c>
      <c r="FM16" s="134">
        <v>0</v>
      </c>
      <c r="FN16" s="134">
        <v>0</v>
      </c>
      <c r="FO16" s="127"/>
      <c r="FP16" s="127"/>
      <c r="FQ16" s="127"/>
      <c r="FR16" s="127"/>
      <c r="FS16" s="127"/>
      <c r="FT16" s="127"/>
      <c r="FU16" s="135"/>
      <c r="FV16" s="135"/>
      <c r="FW16" s="135"/>
      <c r="FX16" s="136"/>
      <c r="FY16" s="136"/>
      <c r="FZ16" s="136"/>
    </row>
    <row r="17" spans="1:182" s="67" customFormat="1" ht="28.5" customHeight="1">
      <c r="A17" s="94">
        <v>8</v>
      </c>
      <c r="B17" s="183" t="s">
        <v>37</v>
      </c>
      <c r="C17" s="75">
        <v>140321</v>
      </c>
      <c r="D17" s="75">
        <v>127629</v>
      </c>
      <c r="E17" s="76">
        <v>267950</v>
      </c>
      <c r="F17" s="75">
        <v>102629</v>
      </c>
      <c r="G17" s="75">
        <v>99353</v>
      </c>
      <c r="H17" s="77">
        <v>201982</v>
      </c>
      <c r="I17" s="78">
        <v>4458</v>
      </c>
      <c r="J17" s="78">
        <v>4744</v>
      </c>
      <c r="K17" s="89">
        <v>9202</v>
      </c>
      <c r="L17" s="75">
        <v>107087</v>
      </c>
      <c r="M17" s="75">
        <v>104097</v>
      </c>
      <c r="N17" s="75">
        <v>211184</v>
      </c>
      <c r="O17" s="80">
        <v>76.315733211707439</v>
      </c>
      <c r="P17" s="80">
        <v>81.562184143102272</v>
      </c>
      <c r="Q17" s="80">
        <v>78.814704235864895</v>
      </c>
      <c r="R17" s="75">
        <v>14127</v>
      </c>
      <c r="S17" s="75">
        <v>8757</v>
      </c>
      <c r="T17" s="77">
        <v>22884</v>
      </c>
      <c r="U17" s="75">
        <v>5468</v>
      </c>
      <c r="V17" s="75">
        <v>4059</v>
      </c>
      <c r="W17" s="77">
        <v>9527</v>
      </c>
      <c r="X17" s="85">
        <v>1655</v>
      </c>
      <c r="Y17" s="85">
        <v>1368</v>
      </c>
      <c r="Z17" s="79">
        <v>3023</v>
      </c>
      <c r="AA17" s="75">
        <v>7123</v>
      </c>
      <c r="AB17" s="75">
        <v>5427</v>
      </c>
      <c r="AC17" s="79">
        <v>12550</v>
      </c>
      <c r="AD17" s="80">
        <v>50.421179302045729</v>
      </c>
      <c r="AE17" s="80">
        <v>61.973278520041106</v>
      </c>
      <c r="AF17" s="80">
        <v>54.841810872225139</v>
      </c>
      <c r="AG17" s="79">
        <v>154448</v>
      </c>
      <c r="AH17" s="79">
        <v>136386</v>
      </c>
      <c r="AI17" s="79">
        <v>290834</v>
      </c>
      <c r="AJ17" s="79">
        <v>108097</v>
      </c>
      <c r="AK17" s="79">
        <v>103412</v>
      </c>
      <c r="AL17" s="79">
        <v>211509</v>
      </c>
      <c r="AM17" s="79">
        <v>6113</v>
      </c>
      <c r="AN17" s="79">
        <v>6112</v>
      </c>
      <c r="AO17" s="79">
        <v>12225</v>
      </c>
      <c r="AP17" s="75">
        <v>114210</v>
      </c>
      <c r="AQ17" s="75">
        <v>109524</v>
      </c>
      <c r="AR17" s="79">
        <v>223734</v>
      </c>
      <c r="AS17" s="80">
        <v>73.947218481301149</v>
      </c>
      <c r="AT17" s="80">
        <v>80.304430073467941</v>
      </c>
      <c r="AU17" s="80">
        <v>76.928419648321722</v>
      </c>
      <c r="AV17" s="89">
        <v>20987</v>
      </c>
      <c r="AW17" s="89">
        <v>17478</v>
      </c>
      <c r="AX17" s="79">
        <v>38465</v>
      </c>
      <c r="AY17" s="89">
        <v>14649</v>
      </c>
      <c r="AZ17" s="89">
        <v>13181</v>
      </c>
      <c r="BA17" s="79">
        <v>27830</v>
      </c>
      <c r="BB17" s="78">
        <v>676</v>
      </c>
      <c r="BC17" s="78">
        <v>687</v>
      </c>
      <c r="BD17" s="79">
        <v>1363</v>
      </c>
      <c r="BE17" s="75">
        <v>15325</v>
      </c>
      <c r="BF17" s="75">
        <v>13868</v>
      </c>
      <c r="BG17" s="79">
        <v>29193</v>
      </c>
      <c r="BH17" s="80">
        <v>73.0213941964073</v>
      </c>
      <c r="BI17" s="80">
        <v>79.345462867604994</v>
      </c>
      <c r="BJ17" s="80">
        <v>75.894969452749251</v>
      </c>
      <c r="BK17" s="78">
        <v>2011</v>
      </c>
      <c r="BL17" s="78">
        <v>1291</v>
      </c>
      <c r="BM17" s="79">
        <v>3302</v>
      </c>
      <c r="BN17" s="78">
        <v>771</v>
      </c>
      <c r="BO17" s="78">
        <v>596</v>
      </c>
      <c r="BP17" s="79">
        <v>1367</v>
      </c>
      <c r="BQ17" s="78">
        <v>256</v>
      </c>
      <c r="BR17" s="78">
        <v>229</v>
      </c>
      <c r="BS17" s="79">
        <v>485</v>
      </c>
      <c r="BT17" s="75">
        <v>1027</v>
      </c>
      <c r="BU17" s="75">
        <v>825</v>
      </c>
      <c r="BV17" s="79">
        <v>1852</v>
      </c>
      <c r="BW17" s="80">
        <v>51.069119840875189</v>
      </c>
      <c r="BX17" s="80">
        <v>63.903950426026334</v>
      </c>
      <c r="BY17" s="80">
        <v>56.087219866747432</v>
      </c>
      <c r="BZ17" s="79">
        <v>22998</v>
      </c>
      <c r="CA17" s="79">
        <v>18769</v>
      </c>
      <c r="CB17" s="79">
        <v>41767</v>
      </c>
      <c r="CC17" s="79">
        <v>15420</v>
      </c>
      <c r="CD17" s="79">
        <v>13777</v>
      </c>
      <c r="CE17" s="79">
        <v>29197</v>
      </c>
      <c r="CF17" s="79">
        <v>932</v>
      </c>
      <c r="CG17" s="79">
        <v>916</v>
      </c>
      <c r="CH17" s="79">
        <v>1848</v>
      </c>
      <c r="CI17" s="75">
        <v>16352</v>
      </c>
      <c r="CJ17" s="75">
        <v>14693</v>
      </c>
      <c r="CK17" s="79">
        <v>31045</v>
      </c>
      <c r="CL17" s="80">
        <v>71.101834942168878</v>
      </c>
      <c r="CM17" s="80">
        <v>78.283339549256752</v>
      </c>
      <c r="CN17" s="80">
        <v>74.329015730121867</v>
      </c>
      <c r="CO17" s="79">
        <v>35848</v>
      </c>
      <c r="CP17" s="79">
        <v>34719</v>
      </c>
      <c r="CQ17" s="79">
        <v>70567</v>
      </c>
      <c r="CR17" s="79">
        <v>24832</v>
      </c>
      <c r="CS17" s="79">
        <v>24677</v>
      </c>
      <c r="CT17" s="79">
        <v>49509</v>
      </c>
      <c r="CU17" s="85">
        <v>1176</v>
      </c>
      <c r="CV17" s="85">
        <v>1345</v>
      </c>
      <c r="CW17" s="79">
        <v>2521</v>
      </c>
      <c r="CX17" s="75">
        <v>26008</v>
      </c>
      <c r="CY17" s="75">
        <v>26022</v>
      </c>
      <c r="CZ17" s="79">
        <v>52030</v>
      </c>
      <c r="DA17" s="80">
        <v>72.55076991742915</v>
      </c>
      <c r="DB17" s="80">
        <v>74.950315389268127</v>
      </c>
      <c r="DC17" s="80">
        <v>73.731347513710375</v>
      </c>
      <c r="DD17" s="78">
        <v>3451</v>
      </c>
      <c r="DE17" s="78">
        <v>2336</v>
      </c>
      <c r="DF17" s="79">
        <v>5787</v>
      </c>
      <c r="DG17" s="78">
        <v>1270</v>
      </c>
      <c r="DH17" s="78">
        <v>1012</v>
      </c>
      <c r="DI17" s="79">
        <v>2282</v>
      </c>
      <c r="DJ17" s="85">
        <v>418</v>
      </c>
      <c r="DK17" s="85">
        <v>355</v>
      </c>
      <c r="DL17" s="85">
        <v>773</v>
      </c>
      <c r="DM17" s="75">
        <v>1688</v>
      </c>
      <c r="DN17" s="75">
        <v>1367</v>
      </c>
      <c r="DO17" s="79">
        <v>3055</v>
      </c>
      <c r="DP17" s="80">
        <v>48.913358446827004</v>
      </c>
      <c r="DQ17" s="80">
        <v>58.518835616438359</v>
      </c>
      <c r="DR17" s="80">
        <v>52.790737860722302</v>
      </c>
      <c r="DS17" s="79">
        <v>39299</v>
      </c>
      <c r="DT17" s="79">
        <v>37055</v>
      </c>
      <c r="DU17" s="79">
        <v>76354</v>
      </c>
      <c r="DV17" s="79">
        <v>26102</v>
      </c>
      <c r="DW17" s="79">
        <v>25689</v>
      </c>
      <c r="DX17" s="79">
        <v>51791</v>
      </c>
      <c r="DY17" s="79">
        <v>1594</v>
      </c>
      <c r="DZ17" s="79">
        <v>1700</v>
      </c>
      <c r="EA17" s="79">
        <v>3294</v>
      </c>
      <c r="EB17" s="75">
        <v>27696</v>
      </c>
      <c r="EC17" s="75">
        <v>27389</v>
      </c>
      <c r="ED17" s="79">
        <v>55085</v>
      </c>
      <c r="EE17" s="80">
        <v>70.475075701671798</v>
      </c>
      <c r="EF17" s="80">
        <v>73.914451491026853</v>
      </c>
      <c r="EG17" s="80">
        <v>72.144222961468955</v>
      </c>
      <c r="EH17" s="82">
        <v>114210</v>
      </c>
      <c r="EI17" s="82">
        <v>109524</v>
      </c>
      <c r="EJ17" s="82">
        <v>223734</v>
      </c>
      <c r="EK17" s="90">
        <v>5269</v>
      </c>
      <c r="EL17" s="90">
        <v>4506</v>
      </c>
      <c r="EM17" s="82">
        <v>9775</v>
      </c>
      <c r="EN17" s="82">
        <v>18343</v>
      </c>
      <c r="EO17" s="82">
        <v>18479</v>
      </c>
      <c r="EP17" s="82">
        <v>36822</v>
      </c>
      <c r="EQ17" s="83">
        <v>4.6134313983013753</v>
      </c>
      <c r="ER17" s="83">
        <v>4.1141667579708558</v>
      </c>
      <c r="ES17" s="83">
        <v>4.369027505877515</v>
      </c>
      <c r="ET17" s="84">
        <v>16.060765256982751</v>
      </c>
      <c r="EU17" s="84">
        <v>16.8721010919981</v>
      </c>
      <c r="EV17" s="84">
        <v>16.457936656922953</v>
      </c>
      <c r="EW17" s="82">
        <v>16352</v>
      </c>
      <c r="EX17" s="82">
        <v>14693</v>
      </c>
      <c r="EY17" s="82">
        <v>31045</v>
      </c>
      <c r="EZ17" s="90">
        <v>567</v>
      </c>
      <c r="FA17" s="90">
        <v>346</v>
      </c>
      <c r="FB17" s="82">
        <v>913</v>
      </c>
      <c r="FC17" s="82">
        <v>2472</v>
      </c>
      <c r="FD17" s="82">
        <v>2287</v>
      </c>
      <c r="FE17" s="82">
        <v>4759</v>
      </c>
      <c r="FF17" s="83">
        <v>3.4674657534246571</v>
      </c>
      <c r="FG17" s="83">
        <v>2.3548628598652419</v>
      </c>
      <c r="FH17" s="83">
        <v>2.9408922531808668</v>
      </c>
      <c r="FI17" s="84">
        <v>15.117416829745595</v>
      </c>
      <c r="FJ17" s="84">
        <v>15.565235145987884</v>
      </c>
      <c r="FK17" s="84">
        <v>15.329360605572557</v>
      </c>
      <c r="FL17" s="82">
        <v>27696</v>
      </c>
      <c r="FM17" s="82">
        <v>27389</v>
      </c>
      <c r="FN17" s="82">
        <v>55085</v>
      </c>
      <c r="FO17" s="90">
        <v>518</v>
      </c>
      <c r="FP17" s="90">
        <v>356</v>
      </c>
      <c r="FQ17" s="82">
        <v>874</v>
      </c>
      <c r="FR17" s="82">
        <v>2953</v>
      </c>
      <c r="FS17" s="82">
        <v>2689</v>
      </c>
      <c r="FT17" s="82">
        <v>5642</v>
      </c>
      <c r="FU17" s="83">
        <v>1.8703061813980359</v>
      </c>
      <c r="FV17" s="83">
        <v>1.2997918872540071</v>
      </c>
      <c r="FW17" s="83">
        <v>1.5866388308977035</v>
      </c>
      <c r="FX17" s="84">
        <v>10.662189485846332</v>
      </c>
      <c r="FY17" s="84">
        <v>9.8178100697360264</v>
      </c>
      <c r="FZ17" s="84">
        <v>10.242352727602796</v>
      </c>
    </row>
    <row r="18" spans="1:182" s="153" customFormat="1" ht="27.75" customHeight="1">
      <c r="A18" s="94">
        <v>9</v>
      </c>
      <c r="B18" s="183" t="s">
        <v>66</v>
      </c>
      <c r="C18" s="121"/>
      <c r="D18" s="121"/>
      <c r="E18" s="126"/>
      <c r="F18" s="121"/>
      <c r="G18" s="121"/>
      <c r="H18" s="127"/>
      <c r="I18" s="125"/>
      <c r="J18" s="125"/>
      <c r="K18" s="124"/>
      <c r="L18" s="121"/>
      <c r="M18" s="121"/>
      <c r="N18" s="121"/>
      <c r="O18" s="128"/>
      <c r="P18" s="128"/>
      <c r="Q18" s="128" t="s">
        <v>69</v>
      </c>
      <c r="R18" s="95">
        <v>16</v>
      </c>
      <c r="S18" s="95">
        <v>22</v>
      </c>
      <c r="T18" s="97">
        <v>38</v>
      </c>
      <c r="U18" s="95">
        <v>13</v>
      </c>
      <c r="V18" s="95">
        <v>21</v>
      </c>
      <c r="W18" s="97">
        <v>34</v>
      </c>
      <c r="X18" s="123"/>
      <c r="Y18" s="123"/>
      <c r="Z18" s="122">
        <v>0</v>
      </c>
      <c r="AA18" s="95">
        <v>13</v>
      </c>
      <c r="AB18" s="95">
        <v>21</v>
      </c>
      <c r="AC18" s="100">
        <v>34</v>
      </c>
      <c r="AD18" s="80">
        <v>81.25</v>
      </c>
      <c r="AE18" s="80">
        <v>95.454545454545453</v>
      </c>
      <c r="AF18" s="80">
        <v>89.473684210526315</v>
      </c>
      <c r="AG18" s="100">
        <v>16</v>
      </c>
      <c r="AH18" s="100">
        <v>22</v>
      </c>
      <c r="AI18" s="100">
        <v>38</v>
      </c>
      <c r="AJ18" s="100">
        <v>13</v>
      </c>
      <c r="AK18" s="100">
        <v>21</v>
      </c>
      <c r="AL18" s="100">
        <v>34</v>
      </c>
      <c r="AM18" s="122">
        <v>0</v>
      </c>
      <c r="AN18" s="122">
        <v>0</v>
      </c>
      <c r="AO18" s="122">
        <v>0</v>
      </c>
      <c r="AP18" s="95">
        <v>13</v>
      </c>
      <c r="AQ18" s="95">
        <v>21</v>
      </c>
      <c r="AR18" s="100">
        <v>34</v>
      </c>
      <c r="AS18" s="80">
        <v>81.25</v>
      </c>
      <c r="AT18" s="80">
        <v>95.454545454545453</v>
      </c>
      <c r="AU18" s="80">
        <v>89.473684210526315</v>
      </c>
      <c r="AV18" s="124"/>
      <c r="AW18" s="124"/>
      <c r="AX18" s="122">
        <v>0</v>
      </c>
      <c r="AY18" s="124"/>
      <c r="AZ18" s="124"/>
      <c r="BA18" s="122">
        <v>0</v>
      </c>
      <c r="BB18" s="125"/>
      <c r="BC18" s="125"/>
      <c r="BD18" s="122">
        <v>0</v>
      </c>
      <c r="BE18" s="121">
        <v>0</v>
      </c>
      <c r="BF18" s="121">
        <v>0</v>
      </c>
      <c r="BG18" s="122">
        <v>0</v>
      </c>
      <c r="BH18" s="128" t="s">
        <v>91</v>
      </c>
      <c r="BI18" s="128" t="s">
        <v>91</v>
      </c>
      <c r="BJ18" s="128" t="s">
        <v>91</v>
      </c>
      <c r="BK18" s="125"/>
      <c r="BL18" s="125"/>
      <c r="BM18" s="122">
        <v>0</v>
      </c>
      <c r="BN18" s="125"/>
      <c r="BO18" s="125"/>
      <c r="BP18" s="122">
        <v>0</v>
      </c>
      <c r="BQ18" s="125"/>
      <c r="BR18" s="125"/>
      <c r="BS18" s="122">
        <v>0</v>
      </c>
      <c r="BT18" s="121">
        <v>0</v>
      </c>
      <c r="BU18" s="121">
        <v>0</v>
      </c>
      <c r="BV18" s="122">
        <v>0</v>
      </c>
      <c r="BW18" s="128" t="s">
        <v>91</v>
      </c>
      <c r="BX18" s="128" t="s">
        <v>91</v>
      </c>
      <c r="BY18" s="128" t="s">
        <v>91</v>
      </c>
      <c r="BZ18" s="122">
        <v>0</v>
      </c>
      <c r="CA18" s="122">
        <v>0</v>
      </c>
      <c r="CB18" s="122">
        <v>0</v>
      </c>
      <c r="CC18" s="122">
        <v>0</v>
      </c>
      <c r="CD18" s="122">
        <v>0</v>
      </c>
      <c r="CE18" s="122">
        <v>0</v>
      </c>
      <c r="CF18" s="122">
        <v>0</v>
      </c>
      <c r="CG18" s="122">
        <v>0</v>
      </c>
      <c r="CH18" s="122">
        <v>0</v>
      </c>
      <c r="CI18" s="121">
        <v>0</v>
      </c>
      <c r="CJ18" s="121">
        <v>0</v>
      </c>
      <c r="CK18" s="122">
        <v>0</v>
      </c>
      <c r="CL18" s="128" t="s">
        <v>91</v>
      </c>
      <c r="CM18" s="128" t="s">
        <v>91</v>
      </c>
      <c r="CN18" s="128" t="s">
        <v>91</v>
      </c>
      <c r="CO18" s="122"/>
      <c r="CP18" s="122"/>
      <c r="CQ18" s="122">
        <v>0</v>
      </c>
      <c r="CR18" s="122"/>
      <c r="CS18" s="122"/>
      <c r="CT18" s="122">
        <v>0</v>
      </c>
      <c r="CU18" s="123"/>
      <c r="CV18" s="123"/>
      <c r="CW18" s="122">
        <v>0</v>
      </c>
      <c r="CX18" s="121">
        <v>0</v>
      </c>
      <c r="CY18" s="121">
        <v>0</v>
      </c>
      <c r="CZ18" s="122">
        <v>0</v>
      </c>
      <c r="DA18" s="128" t="s">
        <v>91</v>
      </c>
      <c r="DB18" s="128" t="s">
        <v>91</v>
      </c>
      <c r="DC18" s="128" t="s">
        <v>91</v>
      </c>
      <c r="DD18" s="125"/>
      <c r="DE18" s="125"/>
      <c r="DF18" s="122">
        <v>0</v>
      </c>
      <c r="DG18" s="125"/>
      <c r="DH18" s="125"/>
      <c r="DI18" s="122">
        <v>0</v>
      </c>
      <c r="DJ18" s="123"/>
      <c r="DK18" s="123"/>
      <c r="DL18" s="123">
        <v>0</v>
      </c>
      <c r="DM18" s="121">
        <v>0</v>
      </c>
      <c r="DN18" s="121">
        <v>0</v>
      </c>
      <c r="DO18" s="122">
        <v>0</v>
      </c>
      <c r="DP18" s="128" t="s">
        <v>91</v>
      </c>
      <c r="DQ18" s="128" t="s">
        <v>91</v>
      </c>
      <c r="DR18" s="128" t="s">
        <v>91</v>
      </c>
      <c r="DS18" s="122">
        <v>0</v>
      </c>
      <c r="DT18" s="122">
        <v>0</v>
      </c>
      <c r="DU18" s="122">
        <v>0</v>
      </c>
      <c r="DV18" s="122">
        <v>0</v>
      </c>
      <c r="DW18" s="122">
        <v>0</v>
      </c>
      <c r="DX18" s="122">
        <v>0</v>
      </c>
      <c r="DY18" s="122">
        <v>0</v>
      </c>
      <c r="DZ18" s="122">
        <v>0</v>
      </c>
      <c r="EA18" s="122">
        <v>0</v>
      </c>
      <c r="EB18" s="121">
        <v>0</v>
      </c>
      <c r="EC18" s="121">
        <v>0</v>
      </c>
      <c r="ED18" s="122">
        <v>0</v>
      </c>
      <c r="EE18" s="128" t="s">
        <v>91</v>
      </c>
      <c r="EF18" s="128" t="s">
        <v>91</v>
      </c>
      <c r="EG18" s="128" t="s">
        <v>91</v>
      </c>
      <c r="EH18" s="97">
        <v>13</v>
      </c>
      <c r="EI18" s="97">
        <v>21</v>
      </c>
      <c r="EJ18" s="97">
        <v>34</v>
      </c>
      <c r="EK18" s="144">
        <v>0</v>
      </c>
      <c r="EL18" s="97">
        <v>3</v>
      </c>
      <c r="EM18" s="97">
        <v>3</v>
      </c>
      <c r="EN18" s="97">
        <v>2</v>
      </c>
      <c r="EO18" s="97">
        <v>3</v>
      </c>
      <c r="EP18" s="97">
        <v>5</v>
      </c>
      <c r="EQ18" s="144">
        <v>0</v>
      </c>
      <c r="ER18" s="99">
        <v>14.285714285714286</v>
      </c>
      <c r="ES18" s="99">
        <v>8.8235294117647047</v>
      </c>
      <c r="ET18" s="102">
        <v>15.384615384615383</v>
      </c>
      <c r="EU18" s="102">
        <v>14.285714285714286</v>
      </c>
      <c r="EV18" s="102">
        <v>14.705882352941176</v>
      </c>
      <c r="EW18" s="127"/>
      <c r="EX18" s="127">
        <v>0</v>
      </c>
      <c r="EY18" s="127">
        <v>0</v>
      </c>
      <c r="EZ18" s="127"/>
      <c r="FA18" s="127"/>
      <c r="FB18" s="127">
        <v>0</v>
      </c>
      <c r="FC18" s="127"/>
      <c r="FD18" s="127"/>
      <c r="FE18" s="127">
        <v>0</v>
      </c>
      <c r="FF18" s="128"/>
      <c r="FG18" s="128"/>
      <c r="FH18" s="128"/>
      <c r="FI18" s="133"/>
      <c r="FJ18" s="133"/>
      <c r="FK18" s="133"/>
      <c r="FL18" s="127">
        <v>0</v>
      </c>
      <c r="FM18" s="127">
        <v>0</v>
      </c>
      <c r="FN18" s="127">
        <v>0</v>
      </c>
      <c r="FO18" s="127"/>
      <c r="FP18" s="127"/>
      <c r="FQ18" s="127">
        <v>0</v>
      </c>
      <c r="FR18" s="127"/>
      <c r="FS18" s="127"/>
      <c r="FT18" s="127">
        <v>0</v>
      </c>
      <c r="FU18" s="128"/>
      <c r="FV18" s="128"/>
      <c r="FW18" s="128"/>
      <c r="FX18" s="133"/>
      <c r="FY18" s="133"/>
      <c r="FZ18" s="133"/>
    </row>
    <row r="19" spans="1:182" s="67" customFormat="1" ht="30" customHeight="1">
      <c r="A19" s="94">
        <v>10</v>
      </c>
      <c r="B19" s="183" t="s">
        <v>38</v>
      </c>
      <c r="C19" s="75">
        <v>240</v>
      </c>
      <c r="D19" s="75">
        <v>154</v>
      </c>
      <c r="E19" s="76">
        <v>394</v>
      </c>
      <c r="F19" s="75">
        <v>237</v>
      </c>
      <c r="G19" s="75">
        <v>152</v>
      </c>
      <c r="H19" s="77">
        <v>389</v>
      </c>
      <c r="I19" s="125"/>
      <c r="J19" s="125"/>
      <c r="K19" s="124">
        <v>0</v>
      </c>
      <c r="L19" s="75">
        <v>237</v>
      </c>
      <c r="M19" s="75">
        <v>152</v>
      </c>
      <c r="N19" s="75">
        <v>389</v>
      </c>
      <c r="O19" s="80">
        <v>98.75</v>
      </c>
      <c r="P19" s="80">
        <v>98.701298701298697</v>
      </c>
      <c r="Q19" s="80">
        <v>98.73096446700508</v>
      </c>
      <c r="R19" s="75">
        <v>15</v>
      </c>
      <c r="S19" s="75">
        <v>11</v>
      </c>
      <c r="T19" s="77">
        <v>26</v>
      </c>
      <c r="U19" s="75">
        <v>15</v>
      </c>
      <c r="V19" s="75">
        <v>11</v>
      </c>
      <c r="W19" s="77">
        <v>26</v>
      </c>
      <c r="X19" s="125"/>
      <c r="Y19" s="125"/>
      <c r="Z19" s="122">
        <v>0</v>
      </c>
      <c r="AA19" s="75">
        <v>15</v>
      </c>
      <c r="AB19" s="75">
        <v>11</v>
      </c>
      <c r="AC19" s="79">
        <v>26</v>
      </c>
      <c r="AD19" s="80">
        <v>100</v>
      </c>
      <c r="AE19" s="80">
        <v>100</v>
      </c>
      <c r="AF19" s="80">
        <v>100</v>
      </c>
      <c r="AG19" s="79">
        <v>255</v>
      </c>
      <c r="AH19" s="79">
        <v>165</v>
      </c>
      <c r="AI19" s="79">
        <v>420</v>
      </c>
      <c r="AJ19" s="79">
        <v>252</v>
      </c>
      <c r="AK19" s="79">
        <v>163</v>
      </c>
      <c r="AL19" s="79">
        <v>415</v>
      </c>
      <c r="AM19" s="122">
        <v>0</v>
      </c>
      <c r="AN19" s="122">
        <v>0</v>
      </c>
      <c r="AO19" s="122">
        <v>0</v>
      </c>
      <c r="AP19" s="75">
        <v>252</v>
      </c>
      <c r="AQ19" s="75">
        <v>163</v>
      </c>
      <c r="AR19" s="79">
        <v>415</v>
      </c>
      <c r="AS19" s="80">
        <v>98.82352941176471</v>
      </c>
      <c r="AT19" s="80">
        <v>98.787878787878796</v>
      </c>
      <c r="AU19" s="80">
        <v>98.80952380952381</v>
      </c>
      <c r="AV19" s="89">
        <v>27</v>
      </c>
      <c r="AW19" s="89">
        <v>7</v>
      </c>
      <c r="AX19" s="79">
        <v>34</v>
      </c>
      <c r="AY19" s="89">
        <v>26</v>
      </c>
      <c r="AZ19" s="89">
        <v>7</v>
      </c>
      <c r="BA19" s="79">
        <v>33</v>
      </c>
      <c r="BB19" s="123"/>
      <c r="BC19" s="123"/>
      <c r="BD19" s="122">
        <v>0</v>
      </c>
      <c r="BE19" s="75">
        <v>26</v>
      </c>
      <c r="BF19" s="75">
        <v>7</v>
      </c>
      <c r="BG19" s="79">
        <v>33</v>
      </c>
      <c r="BH19" s="80">
        <v>96.296296296296291</v>
      </c>
      <c r="BI19" s="80">
        <v>100</v>
      </c>
      <c r="BJ19" s="80">
        <v>97.058823529411768</v>
      </c>
      <c r="BK19" s="170">
        <v>0</v>
      </c>
      <c r="BL19" s="170">
        <v>0</v>
      </c>
      <c r="BM19" s="171">
        <v>0</v>
      </c>
      <c r="BN19" s="170">
        <v>0</v>
      </c>
      <c r="BO19" s="170">
        <v>0</v>
      </c>
      <c r="BP19" s="171">
        <v>0</v>
      </c>
      <c r="BQ19" s="125"/>
      <c r="BR19" s="125"/>
      <c r="BS19" s="122">
        <v>0</v>
      </c>
      <c r="BT19" s="172">
        <v>0</v>
      </c>
      <c r="BU19" s="172">
        <v>0</v>
      </c>
      <c r="BV19" s="146">
        <v>0</v>
      </c>
      <c r="BW19" s="149">
        <v>0</v>
      </c>
      <c r="BX19" s="149">
        <v>0</v>
      </c>
      <c r="BY19" s="149">
        <v>0</v>
      </c>
      <c r="BZ19" s="79">
        <v>27</v>
      </c>
      <c r="CA19" s="79">
        <v>7</v>
      </c>
      <c r="CB19" s="79">
        <v>34</v>
      </c>
      <c r="CC19" s="79">
        <v>26</v>
      </c>
      <c r="CD19" s="79">
        <v>7</v>
      </c>
      <c r="CE19" s="79">
        <v>33</v>
      </c>
      <c r="CF19" s="122">
        <v>0</v>
      </c>
      <c r="CG19" s="122">
        <v>0</v>
      </c>
      <c r="CH19" s="122">
        <v>0</v>
      </c>
      <c r="CI19" s="75">
        <v>26</v>
      </c>
      <c r="CJ19" s="75">
        <v>7</v>
      </c>
      <c r="CK19" s="79">
        <v>33</v>
      </c>
      <c r="CL19" s="80">
        <v>96.296296296296291</v>
      </c>
      <c r="CM19" s="80">
        <v>100</v>
      </c>
      <c r="CN19" s="80">
        <v>97.058823529411768</v>
      </c>
      <c r="CO19" s="79">
        <v>118</v>
      </c>
      <c r="CP19" s="79">
        <v>110</v>
      </c>
      <c r="CQ19" s="79">
        <v>228</v>
      </c>
      <c r="CR19" s="79">
        <v>116</v>
      </c>
      <c r="CS19" s="79">
        <v>110</v>
      </c>
      <c r="CT19" s="79">
        <v>226</v>
      </c>
      <c r="CU19" s="123"/>
      <c r="CV19" s="123"/>
      <c r="CW19" s="122">
        <v>0</v>
      </c>
      <c r="CX19" s="75">
        <v>116</v>
      </c>
      <c r="CY19" s="75">
        <v>110</v>
      </c>
      <c r="CZ19" s="79">
        <v>226</v>
      </c>
      <c r="DA19" s="80">
        <v>98.305084745762713</v>
      </c>
      <c r="DB19" s="80">
        <v>100</v>
      </c>
      <c r="DC19" s="80">
        <v>99.122807017543863</v>
      </c>
      <c r="DD19" s="78">
        <v>10</v>
      </c>
      <c r="DE19" s="78">
        <v>6</v>
      </c>
      <c r="DF19" s="79">
        <v>16</v>
      </c>
      <c r="DG19" s="78">
        <v>10</v>
      </c>
      <c r="DH19" s="78">
        <v>6</v>
      </c>
      <c r="DI19" s="79">
        <v>16</v>
      </c>
      <c r="DJ19" s="123"/>
      <c r="DK19" s="123"/>
      <c r="DL19" s="123">
        <v>0</v>
      </c>
      <c r="DM19" s="75">
        <v>10</v>
      </c>
      <c r="DN19" s="75">
        <v>6</v>
      </c>
      <c r="DO19" s="79">
        <v>16</v>
      </c>
      <c r="DP19" s="80">
        <v>100</v>
      </c>
      <c r="DQ19" s="80">
        <v>100</v>
      </c>
      <c r="DR19" s="80">
        <v>100</v>
      </c>
      <c r="DS19" s="79">
        <v>128</v>
      </c>
      <c r="DT19" s="79">
        <v>116</v>
      </c>
      <c r="DU19" s="79">
        <v>244</v>
      </c>
      <c r="DV19" s="79">
        <v>126</v>
      </c>
      <c r="DW19" s="79">
        <v>116</v>
      </c>
      <c r="DX19" s="79">
        <v>242</v>
      </c>
      <c r="DY19" s="122">
        <v>0</v>
      </c>
      <c r="DZ19" s="122">
        <v>0</v>
      </c>
      <c r="EA19" s="122">
        <v>0</v>
      </c>
      <c r="EB19" s="75">
        <v>126</v>
      </c>
      <c r="EC19" s="75">
        <v>116</v>
      </c>
      <c r="ED19" s="79">
        <v>242</v>
      </c>
      <c r="EE19" s="80">
        <v>98.4375</v>
      </c>
      <c r="EF19" s="80">
        <v>100</v>
      </c>
      <c r="EG19" s="80">
        <v>99.180327868852459</v>
      </c>
      <c r="EH19" s="82">
        <v>252</v>
      </c>
      <c r="EI19" s="82">
        <v>163</v>
      </c>
      <c r="EJ19" s="82">
        <v>415</v>
      </c>
      <c r="EK19" s="127"/>
      <c r="EL19" s="127"/>
      <c r="EM19" s="97">
        <v>15</v>
      </c>
      <c r="EN19" s="127"/>
      <c r="EO19" s="127"/>
      <c r="EP19" s="97">
        <v>231</v>
      </c>
      <c r="EQ19" s="128">
        <v>0</v>
      </c>
      <c r="ER19" s="128">
        <v>0</v>
      </c>
      <c r="ES19" s="99">
        <v>3.6144578313253009</v>
      </c>
      <c r="ET19" s="133">
        <v>0</v>
      </c>
      <c r="EU19" s="133">
        <v>0</v>
      </c>
      <c r="EV19" s="102">
        <v>55.662650602409634</v>
      </c>
      <c r="EW19" s="77">
        <v>26</v>
      </c>
      <c r="EX19" s="77">
        <v>7</v>
      </c>
      <c r="EY19" s="77">
        <v>33</v>
      </c>
      <c r="EZ19" s="127"/>
      <c r="FA19" s="127"/>
      <c r="FB19" s="144">
        <v>0</v>
      </c>
      <c r="FC19" s="127"/>
      <c r="FD19" s="127"/>
      <c r="FE19" s="97">
        <v>9</v>
      </c>
      <c r="FF19" s="128">
        <v>0</v>
      </c>
      <c r="FG19" s="128">
        <v>0</v>
      </c>
      <c r="FH19" s="154">
        <v>0</v>
      </c>
      <c r="FI19" s="133">
        <v>0</v>
      </c>
      <c r="FJ19" s="133">
        <v>0</v>
      </c>
      <c r="FK19" s="102">
        <v>27.27272727272727</v>
      </c>
      <c r="FL19" s="77">
        <v>126</v>
      </c>
      <c r="FM19" s="77">
        <v>116</v>
      </c>
      <c r="FN19" s="77">
        <v>242</v>
      </c>
      <c r="FO19" s="134"/>
      <c r="FP19" s="134"/>
      <c r="FQ19" s="97">
        <v>4</v>
      </c>
      <c r="FR19" s="134"/>
      <c r="FS19" s="134"/>
      <c r="FT19" s="97">
        <v>130</v>
      </c>
      <c r="FU19" s="135">
        <v>0</v>
      </c>
      <c r="FV19" s="135">
        <v>0</v>
      </c>
      <c r="FW19" s="99">
        <v>1.6528925619834711</v>
      </c>
      <c r="FX19" s="136">
        <v>0</v>
      </c>
      <c r="FY19" s="136">
        <v>0</v>
      </c>
      <c r="FZ19" s="102">
        <v>53.719008264462815</v>
      </c>
    </row>
    <row r="20" spans="1:182" s="67" customFormat="1" ht="27" customHeight="1">
      <c r="A20" s="94">
        <v>11</v>
      </c>
      <c r="B20" s="183" t="s">
        <v>39</v>
      </c>
      <c r="C20" s="75">
        <v>7401</v>
      </c>
      <c r="D20" s="75">
        <v>8258</v>
      </c>
      <c r="E20" s="76">
        <v>15659</v>
      </c>
      <c r="F20" s="75">
        <v>6380</v>
      </c>
      <c r="G20" s="75">
        <v>7313</v>
      </c>
      <c r="H20" s="77">
        <v>13693</v>
      </c>
      <c r="I20" s="78">
        <v>495</v>
      </c>
      <c r="J20" s="78">
        <v>382</v>
      </c>
      <c r="K20" s="89">
        <v>877</v>
      </c>
      <c r="L20" s="75">
        <v>6875</v>
      </c>
      <c r="M20" s="75">
        <v>7695</v>
      </c>
      <c r="N20" s="75">
        <v>14570</v>
      </c>
      <c r="O20" s="80">
        <v>92.892852317254423</v>
      </c>
      <c r="P20" s="80">
        <v>93.182368612254791</v>
      </c>
      <c r="Q20" s="80">
        <v>93.045532920365275</v>
      </c>
      <c r="R20" s="75">
        <v>298</v>
      </c>
      <c r="S20" s="75">
        <v>222</v>
      </c>
      <c r="T20" s="77">
        <v>520</v>
      </c>
      <c r="U20" s="75">
        <v>110</v>
      </c>
      <c r="V20" s="75">
        <v>82</v>
      </c>
      <c r="W20" s="77">
        <v>192</v>
      </c>
      <c r="X20" s="85">
        <v>1</v>
      </c>
      <c r="Y20" s="147">
        <v>0</v>
      </c>
      <c r="Z20" s="79">
        <v>1</v>
      </c>
      <c r="AA20" s="75">
        <v>111</v>
      </c>
      <c r="AB20" s="75">
        <v>82</v>
      </c>
      <c r="AC20" s="79">
        <v>193</v>
      </c>
      <c r="AD20" s="80">
        <v>37.24832214765101</v>
      </c>
      <c r="AE20" s="80">
        <v>36.936936936936938</v>
      </c>
      <c r="AF20" s="80">
        <v>37.115384615384613</v>
      </c>
      <c r="AG20" s="79">
        <v>7699</v>
      </c>
      <c r="AH20" s="79">
        <v>8480</v>
      </c>
      <c r="AI20" s="79">
        <v>16179</v>
      </c>
      <c r="AJ20" s="79">
        <v>6490</v>
      </c>
      <c r="AK20" s="79">
        <v>7395</v>
      </c>
      <c r="AL20" s="79">
        <v>13885</v>
      </c>
      <c r="AM20" s="79">
        <v>496</v>
      </c>
      <c r="AN20" s="79">
        <v>382</v>
      </c>
      <c r="AO20" s="79">
        <v>878</v>
      </c>
      <c r="AP20" s="75">
        <v>6986</v>
      </c>
      <c r="AQ20" s="75">
        <v>7777</v>
      </c>
      <c r="AR20" s="79">
        <v>14763</v>
      </c>
      <c r="AS20" s="80">
        <v>90.739057020392252</v>
      </c>
      <c r="AT20" s="80">
        <v>91.709905660377359</v>
      </c>
      <c r="AU20" s="80">
        <v>91.247913962544033</v>
      </c>
      <c r="AV20" s="89">
        <v>108</v>
      </c>
      <c r="AW20" s="89">
        <v>118</v>
      </c>
      <c r="AX20" s="79">
        <v>226</v>
      </c>
      <c r="AY20" s="79">
        <v>86</v>
      </c>
      <c r="AZ20" s="79">
        <v>97</v>
      </c>
      <c r="BA20" s="79">
        <v>183</v>
      </c>
      <c r="BB20" s="85">
        <v>8</v>
      </c>
      <c r="BC20" s="85">
        <v>10</v>
      </c>
      <c r="BD20" s="79">
        <v>18</v>
      </c>
      <c r="BE20" s="75">
        <v>94</v>
      </c>
      <c r="BF20" s="75">
        <v>107</v>
      </c>
      <c r="BG20" s="79">
        <v>201</v>
      </c>
      <c r="BH20" s="80">
        <v>87.037037037037038</v>
      </c>
      <c r="BI20" s="80">
        <v>90.677966101694921</v>
      </c>
      <c r="BJ20" s="80">
        <v>88.938053097345133</v>
      </c>
      <c r="BK20" s="78">
        <v>10</v>
      </c>
      <c r="BL20" s="78">
        <v>5</v>
      </c>
      <c r="BM20" s="79">
        <v>15</v>
      </c>
      <c r="BN20" s="78">
        <v>4</v>
      </c>
      <c r="BO20" s="78">
        <v>1</v>
      </c>
      <c r="BP20" s="79">
        <v>5</v>
      </c>
      <c r="BQ20" s="125"/>
      <c r="BR20" s="125"/>
      <c r="BS20" s="122"/>
      <c r="BT20" s="75">
        <v>4</v>
      </c>
      <c r="BU20" s="75">
        <v>1</v>
      </c>
      <c r="BV20" s="79">
        <v>5</v>
      </c>
      <c r="BW20" s="80">
        <v>40</v>
      </c>
      <c r="BX20" s="80">
        <v>20</v>
      </c>
      <c r="BY20" s="80">
        <v>33.333333333333329</v>
      </c>
      <c r="BZ20" s="79">
        <v>118</v>
      </c>
      <c r="CA20" s="79">
        <v>123</v>
      </c>
      <c r="CB20" s="79">
        <v>241</v>
      </c>
      <c r="CC20" s="79">
        <v>90</v>
      </c>
      <c r="CD20" s="79">
        <v>98</v>
      </c>
      <c r="CE20" s="79">
        <v>188</v>
      </c>
      <c r="CF20" s="79">
        <v>8</v>
      </c>
      <c r="CG20" s="79">
        <v>10</v>
      </c>
      <c r="CH20" s="79">
        <v>18</v>
      </c>
      <c r="CI20" s="75">
        <v>98</v>
      </c>
      <c r="CJ20" s="75">
        <v>108</v>
      </c>
      <c r="CK20" s="79">
        <v>206</v>
      </c>
      <c r="CL20" s="80">
        <v>83.050847457627114</v>
      </c>
      <c r="CM20" s="80">
        <v>87.804878048780495</v>
      </c>
      <c r="CN20" s="80">
        <v>85.477178423236509</v>
      </c>
      <c r="CO20" s="78">
        <v>851</v>
      </c>
      <c r="CP20" s="78">
        <v>981</v>
      </c>
      <c r="CQ20" s="79">
        <v>1832</v>
      </c>
      <c r="CR20" s="78">
        <v>730</v>
      </c>
      <c r="CS20" s="78">
        <v>866</v>
      </c>
      <c r="CT20" s="79">
        <v>1596</v>
      </c>
      <c r="CU20" s="78">
        <v>42</v>
      </c>
      <c r="CV20" s="78">
        <v>52</v>
      </c>
      <c r="CW20" s="79">
        <v>94</v>
      </c>
      <c r="CX20" s="75">
        <v>772</v>
      </c>
      <c r="CY20" s="75">
        <v>918</v>
      </c>
      <c r="CZ20" s="79">
        <v>1690</v>
      </c>
      <c r="DA20" s="80">
        <v>90.716803760282019</v>
      </c>
      <c r="DB20" s="80">
        <v>93.577981651376149</v>
      </c>
      <c r="DC20" s="80">
        <v>92.248908296943227</v>
      </c>
      <c r="DD20" s="78">
        <v>29</v>
      </c>
      <c r="DE20" s="78">
        <v>23</v>
      </c>
      <c r="DF20" s="79">
        <v>52</v>
      </c>
      <c r="DG20" s="78">
        <v>10</v>
      </c>
      <c r="DH20" s="78">
        <v>5</v>
      </c>
      <c r="DI20" s="79">
        <v>15</v>
      </c>
      <c r="DJ20" s="125"/>
      <c r="DK20" s="125"/>
      <c r="DL20" s="123"/>
      <c r="DM20" s="75">
        <v>10</v>
      </c>
      <c r="DN20" s="75">
        <v>5</v>
      </c>
      <c r="DO20" s="79">
        <v>15</v>
      </c>
      <c r="DP20" s="80">
        <v>34.482758620689658</v>
      </c>
      <c r="DQ20" s="80">
        <v>21.739130434782609</v>
      </c>
      <c r="DR20" s="80">
        <v>28.846153846153843</v>
      </c>
      <c r="DS20" s="79">
        <v>880</v>
      </c>
      <c r="DT20" s="79">
        <v>1004</v>
      </c>
      <c r="DU20" s="79">
        <v>1884</v>
      </c>
      <c r="DV20" s="79">
        <v>740</v>
      </c>
      <c r="DW20" s="79">
        <v>871</v>
      </c>
      <c r="DX20" s="79">
        <v>1611</v>
      </c>
      <c r="DY20" s="79">
        <v>42</v>
      </c>
      <c r="DZ20" s="79">
        <v>52</v>
      </c>
      <c r="EA20" s="79">
        <v>94</v>
      </c>
      <c r="EB20" s="75">
        <v>782</v>
      </c>
      <c r="EC20" s="75">
        <v>923</v>
      </c>
      <c r="ED20" s="79">
        <v>1705</v>
      </c>
      <c r="EE20" s="80">
        <v>88.863636363636374</v>
      </c>
      <c r="EF20" s="80">
        <v>91.932270916334659</v>
      </c>
      <c r="EG20" s="80">
        <v>90.498938428874737</v>
      </c>
      <c r="EH20" s="82">
        <v>6986</v>
      </c>
      <c r="EI20" s="82">
        <v>7777</v>
      </c>
      <c r="EJ20" s="82">
        <v>14763</v>
      </c>
      <c r="EK20" s="90">
        <v>616</v>
      </c>
      <c r="EL20" s="90">
        <v>1177</v>
      </c>
      <c r="EM20" s="82">
        <v>1793</v>
      </c>
      <c r="EN20" s="82">
        <v>2524</v>
      </c>
      <c r="EO20" s="82">
        <v>3323</v>
      </c>
      <c r="EP20" s="82">
        <v>5847</v>
      </c>
      <c r="EQ20" s="83">
        <v>8.8176352705410821</v>
      </c>
      <c r="ER20" s="83">
        <v>15.134370579915135</v>
      </c>
      <c r="ES20" s="83">
        <v>12.145227934701619</v>
      </c>
      <c r="ET20" s="84">
        <v>36.129401660463785</v>
      </c>
      <c r="EU20" s="84">
        <v>42.728558570142731</v>
      </c>
      <c r="EV20" s="84">
        <v>39.605771184718556</v>
      </c>
      <c r="EW20" s="82">
        <v>98</v>
      </c>
      <c r="EX20" s="82">
        <v>108</v>
      </c>
      <c r="EY20" s="82">
        <v>206</v>
      </c>
      <c r="EZ20" s="90">
        <v>5</v>
      </c>
      <c r="FA20" s="90">
        <v>6</v>
      </c>
      <c r="FB20" s="82">
        <v>11</v>
      </c>
      <c r="FC20" s="82">
        <v>32</v>
      </c>
      <c r="FD20" s="82">
        <v>35</v>
      </c>
      <c r="FE20" s="82">
        <v>67</v>
      </c>
      <c r="FF20" s="83">
        <v>5.1020408163265305</v>
      </c>
      <c r="FG20" s="83">
        <v>5.5555555555555554</v>
      </c>
      <c r="FH20" s="83">
        <v>5.3398058252427187</v>
      </c>
      <c r="FI20" s="84">
        <v>32.653061224489797</v>
      </c>
      <c r="FJ20" s="84">
        <v>32.407407407407405</v>
      </c>
      <c r="FK20" s="84">
        <v>32.524271844660191</v>
      </c>
      <c r="FL20" s="82">
        <v>782</v>
      </c>
      <c r="FM20" s="82">
        <v>923</v>
      </c>
      <c r="FN20" s="82">
        <v>1705</v>
      </c>
      <c r="FO20" s="90">
        <v>44</v>
      </c>
      <c r="FP20" s="90">
        <v>74</v>
      </c>
      <c r="FQ20" s="82">
        <v>118</v>
      </c>
      <c r="FR20" s="82">
        <v>292</v>
      </c>
      <c r="FS20" s="82">
        <v>377</v>
      </c>
      <c r="FT20" s="82">
        <v>669</v>
      </c>
      <c r="FU20" s="83">
        <v>5.6265984654731458</v>
      </c>
      <c r="FV20" s="83">
        <v>8.0173347778981583</v>
      </c>
      <c r="FW20" s="83">
        <v>6.9208211143695015</v>
      </c>
      <c r="FX20" s="84">
        <v>37.340153452685421</v>
      </c>
      <c r="FY20" s="84">
        <v>40.845070422535208</v>
      </c>
      <c r="FZ20" s="84">
        <v>39.237536656891493</v>
      </c>
    </row>
    <row r="21" spans="1:182" s="67" customFormat="1" ht="29.25" customHeight="1">
      <c r="A21" s="94">
        <v>12</v>
      </c>
      <c r="B21" s="183" t="s">
        <v>82</v>
      </c>
      <c r="C21" s="75">
        <v>323975</v>
      </c>
      <c r="D21" s="75">
        <v>226825</v>
      </c>
      <c r="E21" s="76">
        <v>550800</v>
      </c>
      <c r="F21" s="75">
        <v>197406</v>
      </c>
      <c r="G21" s="75">
        <v>168199</v>
      </c>
      <c r="H21" s="77">
        <v>365605</v>
      </c>
      <c r="I21" s="78">
        <v>1921</v>
      </c>
      <c r="J21" s="78">
        <v>1436</v>
      </c>
      <c r="K21" s="89">
        <v>3357</v>
      </c>
      <c r="L21" s="75">
        <v>199327</v>
      </c>
      <c r="M21" s="75">
        <v>169635</v>
      </c>
      <c r="N21" s="75">
        <v>368962</v>
      </c>
      <c r="O21" s="80">
        <v>61.525426344625359</v>
      </c>
      <c r="P21" s="80">
        <v>74.786729857819907</v>
      </c>
      <c r="Q21" s="80">
        <v>66.986564996368912</v>
      </c>
      <c r="R21" s="75">
        <v>83245</v>
      </c>
      <c r="S21" s="75">
        <v>24666</v>
      </c>
      <c r="T21" s="77">
        <v>107911</v>
      </c>
      <c r="U21" s="75">
        <v>24033</v>
      </c>
      <c r="V21" s="75">
        <v>10731</v>
      </c>
      <c r="W21" s="77">
        <v>34764</v>
      </c>
      <c r="X21" s="78">
        <v>654</v>
      </c>
      <c r="Y21" s="85">
        <v>232</v>
      </c>
      <c r="Z21" s="79">
        <v>886</v>
      </c>
      <c r="AA21" s="75">
        <v>24687</v>
      </c>
      <c r="AB21" s="75">
        <v>10963</v>
      </c>
      <c r="AC21" s="79">
        <v>35650</v>
      </c>
      <c r="AD21" s="80">
        <v>29.655835185296414</v>
      </c>
      <c r="AE21" s="80">
        <v>44.445795832319789</v>
      </c>
      <c r="AF21" s="80">
        <v>33.036483769031889</v>
      </c>
      <c r="AG21" s="79">
        <v>407220</v>
      </c>
      <c r="AH21" s="79">
        <v>251491</v>
      </c>
      <c r="AI21" s="79">
        <v>658711</v>
      </c>
      <c r="AJ21" s="79">
        <v>221439</v>
      </c>
      <c r="AK21" s="79">
        <v>178930</v>
      </c>
      <c r="AL21" s="79">
        <v>400369</v>
      </c>
      <c r="AM21" s="79">
        <v>2575</v>
      </c>
      <c r="AN21" s="79">
        <v>1668</v>
      </c>
      <c r="AO21" s="79">
        <v>4243</v>
      </c>
      <c r="AP21" s="75">
        <v>224014</v>
      </c>
      <c r="AQ21" s="75">
        <v>180598</v>
      </c>
      <c r="AR21" s="79">
        <v>404612</v>
      </c>
      <c r="AS21" s="80">
        <v>55.010559402779826</v>
      </c>
      <c r="AT21" s="80">
        <v>71.810919675057946</v>
      </c>
      <c r="AU21" s="80">
        <v>61.424813006007184</v>
      </c>
      <c r="AV21" s="78">
        <v>25919</v>
      </c>
      <c r="AW21" s="78">
        <v>19456</v>
      </c>
      <c r="AX21" s="79">
        <v>45375</v>
      </c>
      <c r="AY21" s="78">
        <v>14620</v>
      </c>
      <c r="AZ21" s="78">
        <v>13667</v>
      </c>
      <c r="BA21" s="79">
        <v>28287</v>
      </c>
      <c r="BB21" s="78">
        <v>193</v>
      </c>
      <c r="BC21" s="78">
        <v>172</v>
      </c>
      <c r="BD21" s="79">
        <v>365</v>
      </c>
      <c r="BE21" s="75">
        <v>14813</v>
      </c>
      <c r="BF21" s="75">
        <v>13839</v>
      </c>
      <c r="BG21" s="79">
        <v>28652</v>
      </c>
      <c r="BH21" s="80">
        <v>57.15112465758709</v>
      </c>
      <c r="BI21" s="80">
        <v>71.129728618421055</v>
      </c>
      <c r="BJ21" s="80">
        <v>63.144903581267222</v>
      </c>
      <c r="BK21" s="78">
        <v>10173</v>
      </c>
      <c r="BL21" s="78">
        <v>3542</v>
      </c>
      <c r="BM21" s="79">
        <v>13715</v>
      </c>
      <c r="BN21" s="78">
        <v>2871</v>
      </c>
      <c r="BO21" s="78">
        <v>1395</v>
      </c>
      <c r="BP21" s="79">
        <v>4266</v>
      </c>
      <c r="BQ21" s="78">
        <v>83</v>
      </c>
      <c r="BR21" s="78">
        <v>37</v>
      </c>
      <c r="BS21" s="79">
        <v>120</v>
      </c>
      <c r="BT21" s="75">
        <v>2954</v>
      </c>
      <c r="BU21" s="75">
        <v>1432</v>
      </c>
      <c r="BV21" s="79">
        <v>4386</v>
      </c>
      <c r="BW21" s="80">
        <v>29.037648677872802</v>
      </c>
      <c r="BX21" s="80">
        <v>40.429136081309998</v>
      </c>
      <c r="BY21" s="80">
        <v>31.979584396646011</v>
      </c>
      <c r="BZ21" s="79">
        <v>36092</v>
      </c>
      <c r="CA21" s="79">
        <v>22998</v>
      </c>
      <c r="CB21" s="79">
        <v>59090</v>
      </c>
      <c r="CC21" s="79">
        <v>17491</v>
      </c>
      <c r="CD21" s="79">
        <v>15062</v>
      </c>
      <c r="CE21" s="79">
        <v>32553</v>
      </c>
      <c r="CF21" s="79">
        <v>276</v>
      </c>
      <c r="CG21" s="79">
        <v>209</v>
      </c>
      <c r="CH21" s="79">
        <v>485</v>
      </c>
      <c r="CI21" s="75">
        <v>17767</v>
      </c>
      <c r="CJ21" s="75">
        <v>15271</v>
      </c>
      <c r="CK21" s="79">
        <v>33038</v>
      </c>
      <c r="CL21" s="80">
        <v>49.226975507037565</v>
      </c>
      <c r="CM21" s="80">
        <v>66.401426210974861</v>
      </c>
      <c r="CN21" s="80">
        <v>55.911321712641737</v>
      </c>
      <c r="CO21" s="78">
        <v>42271</v>
      </c>
      <c r="CP21" s="78">
        <v>81383</v>
      </c>
      <c r="CQ21" s="79">
        <v>123654</v>
      </c>
      <c r="CR21" s="78">
        <v>18178</v>
      </c>
      <c r="CS21" s="78">
        <v>58499</v>
      </c>
      <c r="CT21" s="79">
        <v>76677</v>
      </c>
      <c r="CU21" s="78">
        <v>308</v>
      </c>
      <c r="CV21" s="78">
        <v>526</v>
      </c>
      <c r="CW21" s="79">
        <v>834</v>
      </c>
      <c r="CX21" s="75">
        <v>18486</v>
      </c>
      <c r="CY21" s="75">
        <v>59025</v>
      </c>
      <c r="CZ21" s="79">
        <v>77511</v>
      </c>
      <c r="DA21" s="80">
        <v>43.732109484043434</v>
      </c>
      <c r="DB21" s="80">
        <v>72.527432018972021</v>
      </c>
      <c r="DC21" s="80">
        <v>62.683778931534761</v>
      </c>
      <c r="DD21" s="78">
        <v>5004</v>
      </c>
      <c r="DE21" s="78">
        <v>11300</v>
      </c>
      <c r="DF21" s="79">
        <v>16304</v>
      </c>
      <c r="DG21" s="78">
        <v>1282</v>
      </c>
      <c r="DH21" s="78">
        <v>4813</v>
      </c>
      <c r="DI21" s="79">
        <v>6095</v>
      </c>
      <c r="DJ21" s="85">
        <v>39</v>
      </c>
      <c r="DK21" s="85">
        <v>108</v>
      </c>
      <c r="DL21" s="85">
        <v>147</v>
      </c>
      <c r="DM21" s="75">
        <v>1321</v>
      </c>
      <c r="DN21" s="75">
        <v>4921</v>
      </c>
      <c r="DO21" s="79">
        <v>6242</v>
      </c>
      <c r="DP21" s="80">
        <v>26.398880895283771</v>
      </c>
      <c r="DQ21" s="80">
        <v>43.548672566371685</v>
      </c>
      <c r="DR21" s="80">
        <v>38.285083415112858</v>
      </c>
      <c r="DS21" s="79">
        <v>47275</v>
      </c>
      <c r="DT21" s="79">
        <v>92683</v>
      </c>
      <c r="DU21" s="79">
        <v>139958</v>
      </c>
      <c r="DV21" s="79">
        <v>19460</v>
      </c>
      <c r="DW21" s="79">
        <v>63312</v>
      </c>
      <c r="DX21" s="79">
        <v>82772</v>
      </c>
      <c r="DY21" s="79">
        <v>347</v>
      </c>
      <c r="DZ21" s="79">
        <v>634</v>
      </c>
      <c r="EA21" s="79">
        <v>981</v>
      </c>
      <c r="EB21" s="75">
        <v>19807</v>
      </c>
      <c r="EC21" s="75">
        <v>63946</v>
      </c>
      <c r="ED21" s="79">
        <v>83753</v>
      </c>
      <c r="EE21" s="80">
        <v>41.897408778424115</v>
      </c>
      <c r="EF21" s="80">
        <v>68.994313951857407</v>
      </c>
      <c r="EG21" s="80">
        <v>59.841523885737146</v>
      </c>
      <c r="EH21" s="82">
        <v>224014</v>
      </c>
      <c r="EI21" s="82">
        <v>180598</v>
      </c>
      <c r="EJ21" s="82">
        <v>404612</v>
      </c>
      <c r="EK21" s="90">
        <v>10126</v>
      </c>
      <c r="EL21" s="90">
        <v>14116</v>
      </c>
      <c r="EM21" s="82">
        <v>24242</v>
      </c>
      <c r="EN21" s="82">
        <v>34872</v>
      </c>
      <c r="EO21" s="82">
        <v>43529</v>
      </c>
      <c r="EP21" s="82">
        <v>78401</v>
      </c>
      <c r="EQ21" s="83">
        <v>4.5202531984608108</v>
      </c>
      <c r="ER21" s="83">
        <v>7.8162548865435939</v>
      </c>
      <c r="ES21" s="83">
        <v>5.9914189396261115</v>
      </c>
      <c r="ET21" s="84">
        <v>15.566884212593857</v>
      </c>
      <c r="EU21" s="84">
        <v>24.102703241453394</v>
      </c>
      <c r="EV21" s="84">
        <v>19.376835091396202</v>
      </c>
      <c r="EW21" s="82">
        <v>17767</v>
      </c>
      <c r="EX21" s="82">
        <v>15271</v>
      </c>
      <c r="EY21" s="82">
        <v>33038</v>
      </c>
      <c r="EZ21" s="90">
        <v>334</v>
      </c>
      <c r="FA21" s="90">
        <v>489</v>
      </c>
      <c r="FB21" s="82">
        <v>823</v>
      </c>
      <c r="FC21" s="82">
        <v>2079</v>
      </c>
      <c r="FD21" s="82">
        <v>2908</v>
      </c>
      <c r="FE21" s="82">
        <v>4987</v>
      </c>
      <c r="FF21" s="83">
        <v>1.879889683120392</v>
      </c>
      <c r="FG21" s="83">
        <v>3.2021478619605785</v>
      </c>
      <c r="FH21" s="83">
        <v>2.4910708880682852</v>
      </c>
      <c r="FI21" s="84">
        <v>11.701469015590703</v>
      </c>
      <c r="FJ21" s="84">
        <v>19.042629821229781</v>
      </c>
      <c r="FK21" s="84">
        <v>15.094739391004298</v>
      </c>
      <c r="FL21" s="82">
        <v>19807</v>
      </c>
      <c r="FM21" s="82">
        <v>63946</v>
      </c>
      <c r="FN21" s="82">
        <v>83753</v>
      </c>
      <c r="FO21" s="90">
        <v>139</v>
      </c>
      <c r="FP21" s="90">
        <v>3558</v>
      </c>
      <c r="FQ21" s="82">
        <v>3697</v>
      </c>
      <c r="FR21" s="82">
        <v>1418</v>
      </c>
      <c r="FS21" s="82">
        <v>15073</v>
      </c>
      <c r="FT21" s="82">
        <v>16491</v>
      </c>
      <c r="FU21" s="83">
        <v>0.70177210077245422</v>
      </c>
      <c r="FV21" s="83">
        <v>5.5640696837957027</v>
      </c>
      <c r="FW21" s="83">
        <v>4.4141702386780173</v>
      </c>
      <c r="FX21" s="84">
        <v>7.159085171908921</v>
      </c>
      <c r="FY21" s="84">
        <v>23.571450911706751</v>
      </c>
      <c r="FZ21" s="84">
        <v>19.690040953756881</v>
      </c>
    </row>
    <row r="22" spans="1:182" s="67" customFormat="1" ht="31.5" customHeight="1">
      <c r="A22" s="94">
        <v>13</v>
      </c>
      <c r="B22" s="183" t="s">
        <v>40</v>
      </c>
      <c r="C22" s="75">
        <v>153396</v>
      </c>
      <c r="D22" s="75">
        <v>114142</v>
      </c>
      <c r="E22" s="76">
        <f>C22+D22</f>
        <v>267538</v>
      </c>
      <c r="F22" s="75">
        <v>68442</v>
      </c>
      <c r="G22" s="75">
        <v>72884</v>
      </c>
      <c r="H22" s="77">
        <f t="shared" ref="H22" si="148">F22+G22</f>
        <v>141326</v>
      </c>
      <c r="I22" s="78">
        <v>26872</v>
      </c>
      <c r="J22" s="78">
        <v>15872</v>
      </c>
      <c r="K22" s="89">
        <f t="shared" ref="K22" si="149">I22+J22</f>
        <v>42744</v>
      </c>
      <c r="L22" s="75">
        <f t="shared" ref="L22:N22" si="150">SUM(F22,I22)</f>
        <v>95314</v>
      </c>
      <c r="M22" s="75">
        <f t="shared" si="150"/>
        <v>88756</v>
      </c>
      <c r="N22" s="75">
        <f t="shared" si="150"/>
        <v>184070</v>
      </c>
      <c r="O22" s="80">
        <f t="shared" ref="O22:Q22" si="151">L22/C22*100</f>
        <v>62.135909671699395</v>
      </c>
      <c r="P22" s="80">
        <f t="shared" si="151"/>
        <v>77.759282297489094</v>
      </c>
      <c r="Q22" s="80">
        <f t="shared" si="151"/>
        <v>68.801441290583014</v>
      </c>
      <c r="R22" s="75">
        <v>21244</v>
      </c>
      <c r="S22" s="75">
        <v>8112</v>
      </c>
      <c r="T22" s="77">
        <f t="shared" ref="T22" si="152">R22+S22</f>
        <v>29356</v>
      </c>
      <c r="U22" s="75">
        <v>7932</v>
      </c>
      <c r="V22" s="75">
        <v>3159</v>
      </c>
      <c r="W22" s="77">
        <f t="shared" ref="W22" si="153">U22+V22</f>
        <v>11091</v>
      </c>
      <c r="X22" s="85">
        <v>423</v>
      </c>
      <c r="Y22" s="85">
        <v>110</v>
      </c>
      <c r="Z22" s="79">
        <f t="shared" ref="Z22" si="154">X22+Y22</f>
        <v>533</v>
      </c>
      <c r="AA22" s="75">
        <f t="shared" ref="AA22:AC22" si="155">SUM(U22,X22)</f>
        <v>8355</v>
      </c>
      <c r="AB22" s="75">
        <f t="shared" si="155"/>
        <v>3269</v>
      </c>
      <c r="AC22" s="75">
        <f t="shared" si="155"/>
        <v>11624</v>
      </c>
      <c r="AD22" s="80">
        <f t="shared" ref="AD22:AF22" si="156">IF(R22=0,"",AA22/R22*100)</f>
        <v>39.328751647524008</v>
      </c>
      <c r="AE22" s="80">
        <f t="shared" si="156"/>
        <v>40.298323471400394</v>
      </c>
      <c r="AF22" s="80">
        <f t="shared" si="156"/>
        <v>39.596675296361902</v>
      </c>
      <c r="AG22" s="79">
        <f t="shared" ref="AG22:AH22" si="157">C22+R22</f>
        <v>174640</v>
      </c>
      <c r="AH22" s="79">
        <f t="shared" si="157"/>
        <v>122254</v>
      </c>
      <c r="AI22" s="79">
        <f t="shared" ref="AI22" si="158">AG22+AH22</f>
        <v>296894</v>
      </c>
      <c r="AJ22" s="79">
        <f t="shared" ref="AJ22:AK22" si="159">F22+U22</f>
        <v>76374</v>
      </c>
      <c r="AK22" s="79">
        <f t="shared" si="159"/>
        <v>76043</v>
      </c>
      <c r="AL22" s="79">
        <f t="shared" ref="AL22" si="160">AJ22+AK22</f>
        <v>152417</v>
      </c>
      <c r="AM22" s="79">
        <f t="shared" ref="AM22:AN22" si="161">I22+X22</f>
        <v>27295</v>
      </c>
      <c r="AN22" s="79">
        <f t="shared" si="161"/>
        <v>15982</v>
      </c>
      <c r="AO22" s="79">
        <f t="shared" ref="AO22" si="162">AM22+AN22</f>
        <v>43277</v>
      </c>
      <c r="AP22" s="75">
        <f t="shared" ref="AP22:AQ22" si="163">SUM(AJ22,AM22)</f>
        <v>103669</v>
      </c>
      <c r="AQ22" s="75">
        <f t="shared" si="163"/>
        <v>92025</v>
      </c>
      <c r="AR22" s="79">
        <f t="shared" ref="AR22" si="164">SUM(AP22,AQ22)</f>
        <v>195694</v>
      </c>
      <c r="AS22" s="80">
        <f t="shared" ref="AS22:AU22" si="165">IF(AG22=0,"",AP22/AG22*100)</f>
        <v>59.36154374713697</v>
      </c>
      <c r="AT22" s="80">
        <f t="shared" si="165"/>
        <v>75.273610679405166</v>
      </c>
      <c r="AU22" s="80">
        <f t="shared" si="165"/>
        <v>65.913760466698562</v>
      </c>
      <c r="AV22" s="78">
        <v>26476</v>
      </c>
      <c r="AW22" s="78">
        <v>22743</v>
      </c>
      <c r="AX22" s="79">
        <f t="shared" ref="AX22" si="166">AV22+AW22</f>
        <v>49219</v>
      </c>
      <c r="AY22" s="78">
        <v>10135</v>
      </c>
      <c r="AZ22" s="78">
        <v>11766</v>
      </c>
      <c r="BA22" s="79">
        <f t="shared" ref="BA22" si="167">AY22+AZ22</f>
        <v>21901</v>
      </c>
      <c r="BB22" s="85">
        <v>4406</v>
      </c>
      <c r="BC22" s="85">
        <v>3612</v>
      </c>
      <c r="BD22" s="79">
        <f t="shared" ref="BD22" si="168">BB22+BC22</f>
        <v>8018</v>
      </c>
      <c r="BE22" s="75">
        <f t="shared" ref="BE22:BF22" si="169">SUM(AY22,BB22)</f>
        <v>14541</v>
      </c>
      <c r="BF22" s="75">
        <f t="shared" si="169"/>
        <v>15378</v>
      </c>
      <c r="BG22" s="79">
        <f t="shared" ref="BG22" si="170">SUM(BE22,BF22)</f>
        <v>29919</v>
      </c>
      <c r="BH22" s="80">
        <f t="shared" ref="BH22:BJ22" si="171">IF(AV22=0,"",BE22/AV22*100)</f>
        <v>54.921438283728662</v>
      </c>
      <c r="BI22" s="80">
        <f t="shared" si="171"/>
        <v>67.616409444664299</v>
      </c>
      <c r="BJ22" s="80">
        <f t="shared" si="171"/>
        <v>60.787500761900894</v>
      </c>
      <c r="BK22" s="78">
        <v>4901</v>
      </c>
      <c r="BL22" s="78">
        <v>2570</v>
      </c>
      <c r="BM22" s="79">
        <f t="shared" ref="BM22" si="172">BK22+BL22</f>
        <v>7471</v>
      </c>
      <c r="BN22" s="78">
        <v>1638</v>
      </c>
      <c r="BO22" s="78">
        <v>894</v>
      </c>
      <c r="BP22" s="79">
        <f t="shared" ref="BP22" si="173">BN22+BO22</f>
        <v>2532</v>
      </c>
      <c r="BQ22" s="78">
        <v>50</v>
      </c>
      <c r="BR22" s="78">
        <v>13</v>
      </c>
      <c r="BS22" s="79">
        <f t="shared" ref="BS22" si="174">BQ22+BR22</f>
        <v>63</v>
      </c>
      <c r="BT22" s="75">
        <f t="shared" ref="BT22:BU22" si="175">SUM(BN22,BQ22)</f>
        <v>1688</v>
      </c>
      <c r="BU22" s="75">
        <f t="shared" si="175"/>
        <v>907</v>
      </c>
      <c r="BV22" s="79">
        <f t="shared" ref="BV22" si="176">SUM(BT22,BU22)</f>
        <v>2595</v>
      </c>
      <c r="BW22" s="80">
        <f t="shared" ref="BW22:BY22" si="177">IF(BK22=0,"",BT22/BK22*100)</f>
        <v>34.441950622321976</v>
      </c>
      <c r="BX22" s="80">
        <f t="shared" si="177"/>
        <v>35.291828793774322</v>
      </c>
      <c r="BY22" s="80">
        <f t="shared" si="177"/>
        <v>34.734305983134789</v>
      </c>
      <c r="BZ22" s="79">
        <f t="shared" ref="BZ22:CA22" si="178">AV22+BK22</f>
        <v>31377</v>
      </c>
      <c r="CA22" s="79">
        <f t="shared" si="178"/>
        <v>25313</v>
      </c>
      <c r="CB22" s="79">
        <f t="shared" ref="CB22" si="179">BZ22+CA22</f>
        <v>56690</v>
      </c>
      <c r="CC22" s="79">
        <f t="shared" ref="CC22:CD22" si="180">AY22+BN22</f>
        <v>11773</v>
      </c>
      <c r="CD22" s="79">
        <f t="shared" si="180"/>
        <v>12660</v>
      </c>
      <c r="CE22" s="79">
        <f t="shared" ref="CE22" si="181">CC22+CD22</f>
        <v>24433</v>
      </c>
      <c r="CF22" s="79">
        <f t="shared" ref="CF22:CG22" si="182">BB22+BQ22</f>
        <v>4456</v>
      </c>
      <c r="CG22" s="79">
        <f t="shared" si="182"/>
        <v>3625</v>
      </c>
      <c r="CH22" s="79">
        <f t="shared" ref="CH22" si="183">CF22+CG22</f>
        <v>8081</v>
      </c>
      <c r="CI22" s="75">
        <f t="shared" ref="CI22:CJ22" si="184">SUM(CC22,CF22)</f>
        <v>16229</v>
      </c>
      <c r="CJ22" s="75">
        <f t="shared" si="184"/>
        <v>16285</v>
      </c>
      <c r="CK22" s="79">
        <f t="shared" ref="CK22" si="185">SUM(CI22,CJ22)</f>
        <v>32514</v>
      </c>
      <c r="CL22" s="80">
        <f t="shared" ref="CL22:CN22" si="186">IF(BZ22=0,"",CI22/BZ22*100)</f>
        <v>51.722599356216335</v>
      </c>
      <c r="CM22" s="80">
        <f t="shared" si="186"/>
        <v>64.334531663572079</v>
      </c>
      <c r="CN22" s="80">
        <f t="shared" si="186"/>
        <v>57.354030693243963</v>
      </c>
      <c r="CO22" s="78">
        <v>35</v>
      </c>
      <c r="CP22" s="78">
        <v>25</v>
      </c>
      <c r="CQ22" s="79">
        <f t="shared" ref="CQ22" si="187">CO22+CP22</f>
        <v>60</v>
      </c>
      <c r="CR22" s="78">
        <v>14</v>
      </c>
      <c r="CS22" s="78">
        <v>16</v>
      </c>
      <c r="CT22" s="79">
        <f>CR22+CS22</f>
        <v>30</v>
      </c>
      <c r="CU22" s="125"/>
      <c r="CV22" s="125"/>
      <c r="CW22" s="122">
        <f t="shared" ref="CW22" si="188">CU22+CV22</f>
        <v>0</v>
      </c>
      <c r="CX22" s="75">
        <f t="shared" ref="CX22:CY22" si="189">SUM(CR22,CU22)</f>
        <v>14</v>
      </c>
      <c r="CY22" s="75">
        <f t="shared" si="189"/>
        <v>16</v>
      </c>
      <c r="CZ22" s="79">
        <f t="shared" ref="CZ22" si="190">SUM(CX22,CY22)</f>
        <v>30</v>
      </c>
      <c r="DA22" s="80">
        <f t="shared" ref="DA22:DC22" si="191">IF(CO22=0,"",CX22/CO22*100)</f>
        <v>40</v>
      </c>
      <c r="DB22" s="80">
        <f t="shared" si="191"/>
        <v>64</v>
      </c>
      <c r="DC22" s="80">
        <f t="shared" si="191"/>
        <v>50</v>
      </c>
      <c r="DD22" s="78">
        <v>2</v>
      </c>
      <c r="DE22" s="78">
        <v>3</v>
      </c>
      <c r="DF22" s="79">
        <f t="shared" ref="DF22" si="192">DD22+DE22</f>
        <v>5</v>
      </c>
      <c r="DG22" s="78">
        <v>1</v>
      </c>
      <c r="DH22" s="78">
        <v>1</v>
      </c>
      <c r="DI22" s="79">
        <f t="shared" ref="DI22" si="193">DG22+DH22</f>
        <v>2</v>
      </c>
      <c r="DJ22" s="125"/>
      <c r="DK22" s="125"/>
      <c r="DL22" s="123"/>
      <c r="DM22" s="75">
        <f t="shared" ref="DM22:DN22" si="194">SUM(DG22,DJ22)</f>
        <v>1</v>
      </c>
      <c r="DN22" s="75">
        <f t="shared" si="194"/>
        <v>1</v>
      </c>
      <c r="DO22" s="79">
        <f t="shared" ref="DO22" si="195">SUM(DM22,DN22)</f>
        <v>2</v>
      </c>
      <c r="DP22" s="80">
        <f t="shared" ref="DP22:DR22" si="196">IF(DD22=0,"",DM22/DD22*100)</f>
        <v>50</v>
      </c>
      <c r="DQ22" s="80">
        <f t="shared" si="196"/>
        <v>33.333333333333329</v>
      </c>
      <c r="DR22" s="80">
        <f t="shared" si="196"/>
        <v>40</v>
      </c>
      <c r="DS22" s="79">
        <v>37</v>
      </c>
      <c r="DT22" s="79">
        <f t="shared" ref="DT22" si="197">CP22+DE22</f>
        <v>28</v>
      </c>
      <c r="DU22" s="79">
        <f t="shared" ref="DU22" si="198">DS22+DT22</f>
        <v>65</v>
      </c>
      <c r="DV22" s="79">
        <f t="shared" ref="DV22:DW22" si="199">CR22+DG22</f>
        <v>15</v>
      </c>
      <c r="DW22" s="79">
        <f t="shared" si="199"/>
        <v>17</v>
      </c>
      <c r="DX22" s="79">
        <f t="shared" ref="DX22" si="200">DV22+DW22</f>
        <v>32</v>
      </c>
      <c r="DY22" s="122">
        <f t="shared" ref="DY22:DZ22" si="201">CU22+DJ22</f>
        <v>0</v>
      </c>
      <c r="DZ22" s="122">
        <f t="shared" si="201"/>
        <v>0</v>
      </c>
      <c r="EA22" s="122">
        <f t="shared" ref="EA22" si="202">DY22+DZ22</f>
        <v>0</v>
      </c>
      <c r="EB22" s="75">
        <f t="shared" ref="EB22:EC22" si="203">SUM(DV22,DY22)</f>
        <v>15</v>
      </c>
      <c r="EC22" s="75">
        <f t="shared" si="203"/>
        <v>17</v>
      </c>
      <c r="ED22" s="79">
        <f t="shared" ref="ED22" si="204">SUM(EB22,EC22)</f>
        <v>32</v>
      </c>
      <c r="EE22" s="80">
        <f t="shared" ref="EE22:EG22" si="205">IF(DS22=0,"",EB22/DS22*100)</f>
        <v>40.54054054054054</v>
      </c>
      <c r="EF22" s="80">
        <f t="shared" si="205"/>
        <v>60.714285714285708</v>
      </c>
      <c r="EG22" s="80">
        <f t="shared" si="205"/>
        <v>49.230769230769234</v>
      </c>
      <c r="EH22" s="82">
        <f t="shared" ref="EH22:EJ22" si="206">AP22</f>
        <v>103669</v>
      </c>
      <c r="EI22" s="82">
        <f t="shared" si="206"/>
        <v>92025</v>
      </c>
      <c r="EJ22" s="82">
        <f t="shared" si="206"/>
        <v>195694</v>
      </c>
      <c r="EK22" s="97">
        <v>13721</v>
      </c>
      <c r="EL22" s="97">
        <v>26738</v>
      </c>
      <c r="EM22" s="97">
        <f t="shared" ref="EM22" si="207">EK22+EL22</f>
        <v>40459</v>
      </c>
      <c r="EN22" s="97">
        <v>42798</v>
      </c>
      <c r="EO22" s="97">
        <v>39476</v>
      </c>
      <c r="EP22" s="97">
        <f t="shared" ref="EP22" si="208">EN22+EO22</f>
        <v>82274</v>
      </c>
      <c r="EQ22" s="99">
        <f t="shared" ref="EQ22:ES22" si="209">EK22/EH22%</f>
        <v>13.235393415582285</v>
      </c>
      <c r="ER22" s="99">
        <f t="shared" si="209"/>
        <v>29.055148057593044</v>
      </c>
      <c r="ES22" s="99">
        <f t="shared" si="209"/>
        <v>20.674624669126288</v>
      </c>
      <c r="ET22" s="102">
        <f t="shared" ref="ET22:EV22" si="210">EN22/EH22%</f>
        <v>41.283315166539658</v>
      </c>
      <c r="EU22" s="102">
        <f t="shared" si="210"/>
        <v>42.89703884813909</v>
      </c>
      <c r="EV22" s="102">
        <f t="shared" si="210"/>
        <v>42.042167874334417</v>
      </c>
      <c r="EW22" s="82">
        <f t="shared" ref="EW22:EY22" si="211">CI22</f>
        <v>16229</v>
      </c>
      <c r="EX22" s="82">
        <f t="shared" si="211"/>
        <v>16285</v>
      </c>
      <c r="EY22" s="82">
        <f t="shared" si="211"/>
        <v>32514</v>
      </c>
      <c r="EZ22" s="97">
        <v>1304</v>
      </c>
      <c r="FA22" s="97">
        <v>2407</v>
      </c>
      <c r="FB22" s="97">
        <f t="shared" ref="FB22" si="212">EZ22+FA22</f>
        <v>3711</v>
      </c>
      <c r="FC22" s="97">
        <v>6138</v>
      </c>
      <c r="FD22" s="97">
        <v>7194</v>
      </c>
      <c r="FE22" s="97">
        <f t="shared" ref="FE22" si="213">FC22+FD22</f>
        <v>13332</v>
      </c>
      <c r="FF22" s="99">
        <f t="shared" ref="FF22:FH22" si="214">EZ22/EW22%</f>
        <v>8.0349990757286349</v>
      </c>
      <c r="FG22" s="99">
        <f t="shared" si="214"/>
        <v>14.780472827755604</v>
      </c>
      <c r="FH22" s="99">
        <f t="shared" si="214"/>
        <v>11.413544934489758</v>
      </c>
      <c r="FI22" s="102">
        <f t="shared" ref="FI22:FK22" si="215">FC22/EW22%</f>
        <v>37.821184299710396</v>
      </c>
      <c r="FJ22" s="102">
        <f t="shared" si="215"/>
        <v>44.175621737795517</v>
      </c>
      <c r="FK22" s="102">
        <f t="shared" si="215"/>
        <v>41.003875253736851</v>
      </c>
      <c r="FL22" s="82">
        <f t="shared" ref="FL22:FN22" si="216">EB22</f>
        <v>15</v>
      </c>
      <c r="FM22" s="82">
        <f t="shared" si="216"/>
        <v>17</v>
      </c>
      <c r="FN22" s="82">
        <f t="shared" si="216"/>
        <v>32</v>
      </c>
      <c r="FO22" s="144">
        <v>0</v>
      </c>
      <c r="FP22" s="97">
        <v>4</v>
      </c>
      <c r="FQ22" s="97">
        <f t="shared" ref="FQ22" si="217">FO22+FP22</f>
        <v>4</v>
      </c>
      <c r="FR22" s="97">
        <v>10</v>
      </c>
      <c r="FS22" s="97">
        <v>10</v>
      </c>
      <c r="FT22" s="97">
        <f t="shared" ref="FT22" si="218">FR22+FS22</f>
        <v>20</v>
      </c>
      <c r="FU22" s="144">
        <f t="shared" ref="FU22:FW22" si="219">FO22/FL22%</f>
        <v>0</v>
      </c>
      <c r="FV22" s="99">
        <f t="shared" si="219"/>
        <v>23.52941176470588</v>
      </c>
      <c r="FW22" s="99">
        <f t="shared" si="219"/>
        <v>12.5</v>
      </c>
      <c r="FX22" s="102">
        <f t="shared" ref="FX22:FZ22" si="220">FR22/FL22%</f>
        <v>66.666666666666671</v>
      </c>
      <c r="FY22" s="102">
        <f t="shared" si="220"/>
        <v>58.823529411764703</v>
      </c>
      <c r="FZ22" s="102">
        <f t="shared" si="220"/>
        <v>62.5</v>
      </c>
    </row>
    <row r="23" spans="1:182" s="67" customFormat="1" ht="20.25" customHeight="1">
      <c r="A23" s="94">
        <v>14</v>
      </c>
      <c r="B23" s="183" t="s">
        <v>79</v>
      </c>
      <c r="C23" s="75">
        <v>46834</v>
      </c>
      <c r="D23" s="91">
        <v>44089</v>
      </c>
      <c r="E23" s="76">
        <v>90923</v>
      </c>
      <c r="F23" s="75">
        <v>31994</v>
      </c>
      <c r="G23" s="75">
        <v>32682</v>
      </c>
      <c r="H23" s="77">
        <v>64676</v>
      </c>
      <c r="I23" s="101">
        <v>6739</v>
      </c>
      <c r="J23" s="101">
        <v>5929</v>
      </c>
      <c r="K23" s="158">
        <v>12668</v>
      </c>
      <c r="L23" s="75">
        <v>38733</v>
      </c>
      <c r="M23" s="75">
        <v>38611</v>
      </c>
      <c r="N23" s="75">
        <v>77344</v>
      </c>
      <c r="O23" s="80">
        <v>82.702737327582525</v>
      </c>
      <c r="P23" s="80">
        <v>87.575132119122685</v>
      </c>
      <c r="Q23" s="80">
        <v>85.065384996095588</v>
      </c>
      <c r="R23" s="85">
        <v>4241</v>
      </c>
      <c r="S23" s="85">
        <v>3245</v>
      </c>
      <c r="T23" s="77">
        <v>7486</v>
      </c>
      <c r="U23" s="85">
        <v>2373</v>
      </c>
      <c r="V23" s="85">
        <v>2071</v>
      </c>
      <c r="W23" s="77">
        <v>4444</v>
      </c>
      <c r="X23" s="101">
        <v>18</v>
      </c>
      <c r="Y23" s="101">
        <v>22</v>
      </c>
      <c r="Z23" s="100">
        <v>40</v>
      </c>
      <c r="AA23" s="75">
        <v>2391</v>
      </c>
      <c r="AB23" s="75">
        <v>2093</v>
      </c>
      <c r="AC23" s="79">
        <v>4484</v>
      </c>
      <c r="AD23" s="80">
        <v>56.378212685687338</v>
      </c>
      <c r="AE23" s="80">
        <v>64.49922958397535</v>
      </c>
      <c r="AF23" s="80">
        <v>59.898477157360411</v>
      </c>
      <c r="AG23" s="79">
        <v>51075</v>
      </c>
      <c r="AH23" s="79">
        <v>47334</v>
      </c>
      <c r="AI23" s="79">
        <v>98409</v>
      </c>
      <c r="AJ23" s="79">
        <v>34367</v>
      </c>
      <c r="AK23" s="79">
        <v>34753</v>
      </c>
      <c r="AL23" s="79">
        <v>69120</v>
      </c>
      <c r="AM23" s="100">
        <v>6757</v>
      </c>
      <c r="AN23" s="100">
        <v>5951</v>
      </c>
      <c r="AO23" s="100">
        <v>12708</v>
      </c>
      <c r="AP23" s="75">
        <v>41124</v>
      </c>
      <c r="AQ23" s="75">
        <v>40704</v>
      </c>
      <c r="AR23" s="79">
        <v>81828</v>
      </c>
      <c r="AS23" s="80">
        <v>80.516886930983844</v>
      </c>
      <c r="AT23" s="80">
        <v>85.993155025985544</v>
      </c>
      <c r="AU23" s="80">
        <v>83.150931317257573</v>
      </c>
      <c r="AV23" s="78">
        <v>11325</v>
      </c>
      <c r="AW23" s="78">
        <v>10909</v>
      </c>
      <c r="AX23" s="79">
        <v>22234</v>
      </c>
      <c r="AY23" s="78">
        <v>7548</v>
      </c>
      <c r="AZ23" s="78">
        <v>7881</v>
      </c>
      <c r="BA23" s="79">
        <v>15429</v>
      </c>
      <c r="BB23" s="101">
        <v>1666</v>
      </c>
      <c r="BC23" s="101">
        <v>1547</v>
      </c>
      <c r="BD23" s="100">
        <v>3213</v>
      </c>
      <c r="BE23" s="75">
        <v>9214</v>
      </c>
      <c r="BF23" s="75">
        <v>9428</v>
      </c>
      <c r="BG23" s="79">
        <v>18642</v>
      </c>
      <c r="BH23" s="80">
        <v>81.359823399558493</v>
      </c>
      <c r="BI23" s="80">
        <v>86.424053533779443</v>
      </c>
      <c r="BJ23" s="80">
        <v>83.844562381937564</v>
      </c>
      <c r="BK23" s="85">
        <v>987</v>
      </c>
      <c r="BL23" s="85">
        <v>782</v>
      </c>
      <c r="BM23" s="79">
        <v>1769</v>
      </c>
      <c r="BN23" s="85">
        <v>581</v>
      </c>
      <c r="BO23" s="85">
        <v>477</v>
      </c>
      <c r="BP23" s="79">
        <v>1058</v>
      </c>
      <c r="BQ23" s="147">
        <v>0</v>
      </c>
      <c r="BR23" s="147">
        <v>0</v>
      </c>
      <c r="BS23" s="146">
        <v>0</v>
      </c>
      <c r="BT23" s="75">
        <v>581</v>
      </c>
      <c r="BU23" s="75">
        <v>477</v>
      </c>
      <c r="BV23" s="79">
        <v>1058</v>
      </c>
      <c r="BW23" s="80">
        <v>58.865248226950349</v>
      </c>
      <c r="BX23" s="80">
        <v>60.997442455242968</v>
      </c>
      <c r="BY23" s="80">
        <v>59.807801017524021</v>
      </c>
      <c r="BZ23" s="79">
        <v>12312</v>
      </c>
      <c r="CA23" s="79">
        <v>11691</v>
      </c>
      <c r="CB23" s="79">
        <v>24003</v>
      </c>
      <c r="CC23" s="79">
        <v>8129</v>
      </c>
      <c r="CD23" s="79">
        <v>8358</v>
      </c>
      <c r="CE23" s="79">
        <v>16487</v>
      </c>
      <c r="CF23" s="100">
        <v>1666</v>
      </c>
      <c r="CG23" s="100">
        <v>1547</v>
      </c>
      <c r="CH23" s="100">
        <v>3213</v>
      </c>
      <c r="CI23" s="75">
        <v>9795</v>
      </c>
      <c r="CJ23" s="75">
        <v>9905</v>
      </c>
      <c r="CK23" s="79">
        <v>19700</v>
      </c>
      <c r="CL23" s="80">
        <v>79.556530214424953</v>
      </c>
      <c r="CM23" s="80">
        <v>84.723291420750996</v>
      </c>
      <c r="CN23" s="80">
        <v>82.073074199058453</v>
      </c>
      <c r="CO23" s="78">
        <v>2810</v>
      </c>
      <c r="CP23" s="78">
        <v>2762</v>
      </c>
      <c r="CQ23" s="79">
        <v>5572</v>
      </c>
      <c r="CR23" s="78">
        <v>1944</v>
      </c>
      <c r="CS23" s="78">
        <v>2092</v>
      </c>
      <c r="CT23" s="79">
        <v>4036</v>
      </c>
      <c r="CU23" s="101">
        <v>389</v>
      </c>
      <c r="CV23" s="101">
        <v>340</v>
      </c>
      <c r="CW23" s="100">
        <v>729</v>
      </c>
      <c r="CX23" s="75">
        <v>2333</v>
      </c>
      <c r="CY23" s="75">
        <v>2432</v>
      </c>
      <c r="CZ23" s="79">
        <v>4765</v>
      </c>
      <c r="DA23" s="80">
        <v>83.02491103202847</v>
      </c>
      <c r="DB23" s="80">
        <v>88.052136133236786</v>
      </c>
      <c r="DC23" s="80">
        <v>85.516870064608767</v>
      </c>
      <c r="DD23" s="85">
        <v>301</v>
      </c>
      <c r="DE23" s="85">
        <v>192</v>
      </c>
      <c r="DF23" s="79">
        <v>493</v>
      </c>
      <c r="DG23" s="85">
        <v>169</v>
      </c>
      <c r="DH23" s="85">
        <v>118</v>
      </c>
      <c r="DI23" s="79">
        <v>287</v>
      </c>
      <c r="DJ23" s="168">
        <v>0</v>
      </c>
      <c r="DK23" s="101">
        <v>2</v>
      </c>
      <c r="DL23" s="101">
        <v>2</v>
      </c>
      <c r="DM23" s="75">
        <v>169</v>
      </c>
      <c r="DN23" s="75">
        <v>120</v>
      </c>
      <c r="DO23" s="79">
        <v>289</v>
      </c>
      <c r="DP23" s="80">
        <v>56.146179401993358</v>
      </c>
      <c r="DQ23" s="80">
        <v>62.5</v>
      </c>
      <c r="DR23" s="80">
        <v>58.620689655172406</v>
      </c>
      <c r="DS23" s="79">
        <v>3111</v>
      </c>
      <c r="DT23" s="79">
        <v>2954</v>
      </c>
      <c r="DU23" s="79">
        <v>6065</v>
      </c>
      <c r="DV23" s="79">
        <v>2113</v>
      </c>
      <c r="DW23" s="79">
        <v>2210</v>
      </c>
      <c r="DX23" s="79">
        <v>4323</v>
      </c>
      <c r="DY23" s="100">
        <v>389</v>
      </c>
      <c r="DZ23" s="100">
        <v>342</v>
      </c>
      <c r="EA23" s="100">
        <v>731</v>
      </c>
      <c r="EB23" s="75">
        <v>2502</v>
      </c>
      <c r="EC23" s="75">
        <v>2552</v>
      </c>
      <c r="ED23" s="79">
        <v>5054</v>
      </c>
      <c r="EE23" s="80">
        <v>80.424300867888149</v>
      </c>
      <c r="EF23" s="80">
        <v>86.391333784698716</v>
      </c>
      <c r="EG23" s="80">
        <v>83.330585325638921</v>
      </c>
      <c r="EH23" s="82">
        <v>41124</v>
      </c>
      <c r="EI23" s="82">
        <v>40704</v>
      </c>
      <c r="EJ23" s="82">
        <v>81828</v>
      </c>
      <c r="EK23" s="90">
        <v>2882</v>
      </c>
      <c r="EL23" s="90">
        <v>4194</v>
      </c>
      <c r="EM23" s="82">
        <v>7076</v>
      </c>
      <c r="EN23" s="82">
        <v>2529</v>
      </c>
      <c r="EO23" s="82">
        <v>3918</v>
      </c>
      <c r="EP23" s="82">
        <v>6447</v>
      </c>
      <c r="EQ23" s="83">
        <v>7.0080731446357358</v>
      </c>
      <c r="ER23" s="83">
        <v>10.303655660377357</v>
      </c>
      <c r="ES23" s="83">
        <v>8.647406755633769</v>
      </c>
      <c r="ET23" s="84">
        <v>6.1496936095710533</v>
      </c>
      <c r="EU23" s="84">
        <v>9.6255896226415096</v>
      </c>
      <c r="EV23" s="84">
        <v>7.8787212201202523</v>
      </c>
      <c r="EW23" s="82">
        <v>9795</v>
      </c>
      <c r="EX23" s="82">
        <v>9905</v>
      </c>
      <c r="EY23" s="82">
        <v>19700</v>
      </c>
      <c r="EZ23" s="90">
        <v>458</v>
      </c>
      <c r="FA23" s="90">
        <v>767</v>
      </c>
      <c r="FB23" s="82">
        <v>1225</v>
      </c>
      <c r="FC23" s="82">
        <v>508</v>
      </c>
      <c r="FD23" s="82">
        <v>860</v>
      </c>
      <c r="FE23" s="82">
        <v>1368</v>
      </c>
      <c r="FF23" s="83">
        <v>4.6758550280755484</v>
      </c>
      <c r="FG23" s="83">
        <v>7.7435638566380618</v>
      </c>
      <c r="FH23" s="83">
        <v>6.218274111675127</v>
      </c>
      <c r="FI23" s="84">
        <v>5.1863195507912199</v>
      </c>
      <c r="FJ23" s="84">
        <v>8.6824835941443723</v>
      </c>
      <c r="FK23" s="84">
        <v>6.9441624365482237</v>
      </c>
      <c r="FL23" s="82">
        <v>2502</v>
      </c>
      <c r="FM23" s="82">
        <v>2552</v>
      </c>
      <c r="FN23" s="82">
        <v>5054</v>
      </c>
      <c r="FO23" s="90">
        <v>137</v>
      </c>
      <c r="FP23" s="90">
        <v>199</v>
      </c>
      <c r="FQ23" s="82">
        <v>336</v>
      </c>
      <c r="FR23" s="82">
        <v>150</v>
      </c>
      <c r="FS23" s="82">
        <v>199</v>
      </c>
      <c r="FT23" s="82">
        <v>349</v>
      </c>
      <c r="FU23" s="83">
        <v>5.4756195043964828</v>
      </c>
      <c r="FV23" s="83">
        <v>7.7978056426332287</v>
      </c>
      <c r="FW23" s="83">
        <v>6.64819944598338</v>
      </c>
      <c r="FX23" s="84">
        <v>5.9952038369304557</v>
      </c>
      <c r="FY23" s="84">
        <v>7.7978056426332287</v>
      </c>
      <c r="FZ23" s="84">
        <v>6.9054214483577363</v>
      </c>
    </row>
    <row r="24" spans="1:182" s="67" customFormat="1" ht="30.75" customHeight="1">
      <c r="A24" s="94">
        <v>15</v>
      </c>
      <c r="B24" s="183" t="s">
        <v>41</v>
      </c>
      <c r="C24" s="75">
        <v>62430</v>
      </c>
      <c r="D24" s="75">
        <v>54192</v>
      </c>
      <c r="E24" s="76">
        <v>116622</v>
      </c>
      <c r="F24" s="75">
        <v>30536</v>
      </c>
      <c r="G24" s="75">
        <v>28886</v>
      </c>
      <c r="H24" s="77">
        <v>59422</v>
      </c>
      <c r="I24" s="123"/>
      <c r="J24" s="123"/>
      <c r="K24" s="124">
        <v>0</v>
      </c>
      <c r="L24" s="75">
        <v>30536</v>
      </c>
      <c r="M24" s="75">
        <v>28886</v>
      </c>
      <c r="N24" s="75">
        <v>59422</v>
      </c>
      <c r="O24" s="80">
        <v>48.912381867691813</v>
      </c>
      <c r="P24" s="80">
        <v>53.303070563920876</v>
      </c>
      <c r="Q24" s="80">
        <v>50.952650443312585</v>
      </c>
      <c r="R24" s="78">
        <v>27529</v>
      </c>
      <c r="S24" s="78">
        <v>18582</v>
      </c>
      <c r="T24" s="77">
        <v>46111</v>
      </c>
      <c r="U24" s="78">
        <v>5983</v>
      </c>
      <c r="V24" s="78">
        <v>4431</v>
      </c>
      <c r="W24" s="77">
        <v>10414</v>
      </c>
      <c r="X24" s="78">
        <v>7642</v>
      </c>
      <c r="Y24" s="78">
        <v>5756</v>
      </c>
      <c r="Z24" s="79">
        <v>13398</v>
      </c>
      <c r="AA24" s="75">
        <v>13625</v>
      </c>
      <c r="AB24" s="75">
        <v>10187</v>
      </c>
      <c r="AC24" s="79">
        <v>23812</v>
      </c>
      <c r="AD24" s="80">
        <v>49.493261651349485</v>
      </c>
      <c r="AE24" s="80">
        <v>54.82187062748897</v>
      </c>
      <c r="AF24" s="80">
        <v>51.640606362906894</v>
      </c>
      <c r="AG24" s="79">
        <v>89959</v>
      </c>
      <c r="AH24" s="79">
        <v>72774</v>
      </c>
      <c r="AI24" s="79">
        <v>162733</v>
      </c>
      <c r="AJ24" s="79">
        <v>36519</v>
      </c>
      <c r="AK24" s="79">
        <v>33317</v>
      </c>
      <c r="AL24" s="79">
        <v>69836</v>
      </c>
      <c r="AM24" s="79">
        <v>7642</v>
      </c>
      <c r="AN24" s="79">
        <v>5756</v>
      </c>
      <c r="AO24" s="79">
        <v>13398</v>
      </c>
      <c r="AP24" s="75">
        <v>44161</v>
      </c>
      <c r="AQ24" s="75">
        <v>39073</v>
      </c>
      <c r="AR24" s="79">
        <v>83234</v>
      </c>
      <c r="AS24" s="80">
        <v>49.09014106426261</v>
      </c>
      <c r="AT24" s="80">
        <v>53.690878610492753</v>
      </c>
      <c r="AU24" s="80">
        <v>51.14758530845004</v>
      </c>
      <c r="AV24" s="78">
        <v>2892</v>
      </c>
      <c r="AW24" s="78">
        <v>2781</v>
      </c>
      <c r="AX24" s="79">
        <v>5673</v>
      </c>
      <c r="AY24" s="78">
        <v>1107</v>
      </c>
      <c r="AZ24" s="78">
        <v>1290</v>
      </c>
      <c r="BA24" s="79">
        <v>2397</v>
      </c>
      <c r="BB24" s="123"/>
      <c r="BC24" s="123"/>
      <c r="BD24" s="122"/>
      <c r="BE24" s="75">
        <v>1107</v>
      </c>
      <c r="BF24" s="75">
        <v>1290</v>
      </c>
      <c r="BG24" s="79">
        <v>2397</v>
      </c>
      <c r="BH24" s="80">
        <v>38.278008298755182</v>
      </c>
      <c r="BI24" s="80">
        <v>46.38619201725998</v>
      </c>
      <c r="BJ24" s="80">
        <v>42.252776308831308</v>
      </c>
      <c r="BK24" s="78">
        <v>921</v>
      </c>
      <c r="BL24" s="78">
        <v>623</v>
      </c>
      <c r="BM24" s="79">
        <v>1544</v>
      </c>
      <c r="BN24" s="78">
        <v>212</v>
      </c>
      <c r="BO24" s="78">
        <v>149</v>
      </c>
      <c r="BP24" s="79">
        <v>361</v>
      </c>
      <c r="BQ24" s="78">
        <v>143</v>
      </c>
      <c r="BR24" s="78">
        <v>124</v>
      </c>
      <c r="BS24" s="79">
        <v>267</v>
      </c>
      <c r="BT24" s="75">
        <v>355</v>
      </c>
      <c r="BU24" s="75">
        <v>273</v>
      </c>
      <c r="BV24" s="79">
        <v>628</v>
      </c>
      <c r="BW24" s="80">
        <v>38.545059717698152</v>
      </c>
      <c r="BX24" s="80">
        <v>43.820224719101127</v>
      </c>
      <c r="BY24" s="80">
        <v>40.673575129533681</v>
      </c>
      <c r="BZ24" s="79">
        <v>3813</v>
      </c>
      <c r="CA24" s="79">
        <v>3404</v>
      </c>
      <c r="CB24" s="79">
        <v>7217</v>
      </c>
      <c r="CC24" s="79">
        <v>1319</v>
      </c>
      <c r="CD24" s="79">
        <v>1439</v>
      </c>
      <c r="CE24" s="79">
        <v>2758</v>
      </c>
      <c r="CF24" s="79">
        <v>143</v>
      </c>
      <c r="CG24" s="79">
        <v>124</v>
      </c>
      <c r="CH24" s="79">
        <v>267</v>
      </c>
      <c r="CI24" s="75">
        <v>1462</v>
      </c>
      <c r="CJ24" s="75">
        <v>1563</v>
      </c>
      <c r="CK24" s="79">
        <v>3025</v>
      </c>
      <c r="CL24" s="80">
        <v>38.342512457382639</v>
      </c>
      <c r="CM24" s="80">
        <v>45.916568742655699</v>
      </c>
      <c r="CN24" s="80">
        <v>41.914923098240266</v>
      </c>
      <c r="CO24" s="78">
        <v>3144</v>
      </c>
      <c r="CP24" s="78">
        <v>2352</v>
      </c>
      <c r="CQ24" s="79">
        <v>5496</v>
      </c>
      <c r="CR24" s="78">
        <v>1039</v>
      </c>
      <c r="CS24" s="78">
        <v>818</v>
      </c>
      <c r="CT24" s="79">
        <v>1857</v>
      </c>
      <c r="CU24" s="123"/>
      <c r="CV24" s="123"/>
      <c r="CW24" s="122"/>
      <c r="CX24" s="75">
        <v>1039</v>
      </c>
      <c r="CY24" s="75">
        <v>818</v>
      </c>
      <c r="CZ24" s="79">
        <v>1857</v>
      </c>
      <c r="DA24" s="80">
        <v>33.047073791348602</v>
      </c>
      <c r="DB24" s="80">
        <v>34.778911564625851</v>
      </c>
      <c r="DC24" s="80">
        <v>33.788209606986904</v>
      </c>
      <c r="DD24" s="78">
        <v>1305</v>
      </c>
      <c r="DE24" s="78">
        <v>562</v>
      </c>
      <c r="DF24" s="79">
        <v>1867</v>
      </c>
      <c r="DG24" s="78">
        <v>282</v>
      </c>
      <c r="DH24" s="78">
        <v>128</v>
      </c>
      <c r="DI24" s="79">
        <v>410</v>
      </c>
      <c r="DJ24" s="78">
        <v>233</v>
      </c>
      <c r="DK24" s="78">
        <v>151</v>
      </c>
      <c r="DL24" s="85">
        <v>384</v>
      </c>
      <c r="DM24" s="75">
        <v>515</v>
      </c>
      <c r="DN24" s="75">
        <v>279</v>
      </c>
      <c r="DO24" s="79">
        <v>794</v>
      </c>
      <c r="DP24" s="80">
        <v>39.463601532567047</v>
      </c>
      <c r="DQ24" s="80">
        <v>49.644128113879006</v>
      </c>
      <c r="DR24" s="80">
        <v>42.528119978575255</v>
      </c>
      <c r="DS24" s="79">
        <v>4449</v>
      </c>
      <c r="DT24" s="79">
        <v>2914</v>
      </c>
      <c r="DU24" s="79">
        <v>7363</v>
      </c>
      <c r="DV24" s="79">
        <v>1321</v>
      </c>
      <c r="DW24" s="79">
        <v>946</v>
      </c>
      <c r="DX24" s="79">
        <v>2267</v>
      </c>
      <c r="DY24" s="79">
        <v>233</v>
      </c>
      <c r="DZ24" s="79">
        <v>151</v>
      </c>
      <c r="EA24" s="79">
        <v>384</v>
      </c>
      <c r="EB24" s="75">
        <v>1554</v>
      </c>
      <c r="EC24" s="75">
        <v>1097</v>
      </c>
      <c r="ED24" s="79">
        <v>2651</v>
      </c>
      <c r="EE24" s="80">
        <v>34.929197572488199</v>
      </c>
      <c r="EF24" s="80">
        <v>37.645847632120791</v>
      </c>
      <c r="EG24" s="80">
        <v>36.004346054597306</v>
      </c>
      <c r="EH24" s="82">
        <v>44161</v>
      </c>
      <c r="EI24" s="82">
        <v>39073</v>
      </c>
      <c r="EJ24" s="82">
        <v>83234</v>
      </c>
      <c r="EK24" s="90">
        <v>5891</v>
      </c>
      <c r="EL24" s="90">
        <v>6351</v>
      </c>
      <c r="EM24" s="82">
        <v>12242</v>
      </c>
      <c r="EN24" s="82">
        <v>14536</v>
      </c>
      <c r="EO24" s="82">
        <v>12534</v>
      </c>
      <c r="EP24" s="82">
        <v>27070</v>
      </c>
      <c r="EQ24" s="83">
        <v>13.339824732229795</v>
      </c>
      <c r="ER24" s="83">
        <v>16.254190873493204</v>
      </c>
      <c r="ES24" s="83">
        <v>14.707931854770885</v>
      </c>
      <c r="ET24" s="84">
        <v>32.91592128801431</v>
      </c>
      <c r="EU24" s="84">
        <v>32.078417321423998</v>
      </c>
      <c r="EV24" s="84">
        <v>32.522767138429003</v>
      </c>
      <c r="EW24" s="82">
        <v>1462</v>
      </c>
      <c r="EX24" s="82">
        <v>1563</v>
      </c>
      <c r="EY24" s="82">
        <v>3025</v>
      </c>
      <c r="EZ24" s="90">
        <v>141</v>
      </c>
      <c r="FA24" s="90">
        <v>157</v>
      </c>
      <c r="FB24" s="82">
        <v>298</v>
      </c>
      <c r="FC24" s="82">
        <v>444</v>
      </c>
      <c r="FD24" s="82">
        <v>491</v>
      </c>
      <c r="FE24" s="82">
        <v>935</v>
      </c>
      <c r="FF24" s="83">
        <v>9.6443228454172374</v>
      </c>
      <c r="FG24" s="83">
        <v>10.044785668586051</v>
      </c>
      <c r="FH24" s="83">
        <v>9.8512396694214868</v>
      </c>
      <c r="FI24" s="84">
        <v>30.369357045143641</v>
      </c>
      <c r="FJ24" s="84">
        <v>31.413947536788225</v>
      </c>
      <c r="FK24" s="84">
        <v>30.90909090909091</v>
      </c>
      <c r="FL24" s="82">
        <v>1554</v>
      </c>
      <c r="FM24" s="82">
        <v>1097</v>
      </c>
      <c r="FN24" s="82">
        <v>2651</v>
      </c>
      <c r="FO24" s="90">
        <v>90</v>
      </c>
      <c r="FP24" s="90">
        <v>54</v>
      </c>
      <c r="FQ24" s="82">
        <v>144</v>
      </c>
      <c r="FR24" s="97">
        <v>320</v>
      </c>
      <c r="FS24" s="97">
        <v>241</v>
      </c>
      <c r="FT24" s="82">
        <v>561</v>
      </c>
      <c r="FU24" s="83">
        <v>5.7915057915057915</v>
      </c>
      <c r="FV24" s="83">
        <v>4.922515952597994</v>
      </c>
      <c r="FW24" s="83">
        <v>5.4319124858543946</v>
      </c>
      <c r="FX24" s="84">
        <v>20.592020592020592</v>
      </c>
      <c r="FY24" s="84">
        <v>21.969006381039197</v>
      </c>
      <c r="FZ24" s="84">
        <v>21.161825726141078</v>
      </c>
    </row>
    <row r="25" spans="1:182" s="67" customFormat="1" ht="31.5" customHeight="1">
      <c r="A25" s="94">
        <v>16</v>
      </c>
      <c r="B25" s="183" t="s">
        <v>42</v>
      </c>
      <c r="C25" s="92">
        <v>141948</v>
      </c>
      <c r="D25" s="78">
        <v>128174</v>
      </c>
      <c r="E25" s="76">
        <v>270122</v>
      </c>
      <c r="F25" s="93">
        <v>105517</v>
      </c>
      <c r="G25" s="78">
        <v>104981</v>
      </c>
      <c r="H25" s="77">
        <v>210498</v>
      </c>
      <c r="I25" s="123"/>
      <c r="J25" s="123"/>
      <c r="K25" s="124">
        <v>0</v>
      </c>
      <c r="L25" s="75">
        <v>105517</v>
      </c>
      <c r="M25" s="75">
        <v>104981</v>
      </c>
      <c r="N25" s="75">
        <v>210498</v>
      </c>
      <c r="O25" s="80">
        <v>74.334967734663394</v>
      </c>
      <c r="P25" s="80">
        <v>81.905066550158381</v>
      </c>
      <c r="Q25" s="80">
        <v>77.9270107581019</v>
      </c>
      <c r="R25" s="85">
        <v>26689</v>
      </c>
      <c r="S25" s="85">
        <v>12806</v>
      </c>
      <c r="T25" s="77">
        <v>39495</v>
      </c>
      <c r="U25" s="85">
        <v>16075</v>
      </c>
      <c r="V25" s="85">
        <v>8381</v>
      </c>
      <c r="W25" s="77">
        <v>24456</v>
      </c>
      <c r="X25" s="123"/>
      <c r="Y25" s="123"/>
      <c r="Z25" s="122">
        <v>0</v>
      </c>
      <c r="AA25" s="75">
        <v>16075</v>
      </c>
      <c r="AB25" s="75">
        <v>8381</v>
      </c>
      <c r="AC25" s="79">
        <v>24456</v>
      </c>
      <c r="AD25" s="80">
        <v>60.230806699389262</v>
      </c>
      <c r="AE25" s="80">
        <v>65.445884741527408</v>
      </c>
      <c r="AF25" s="80">
        <v>61.921762248385868</v>
      </c>
      <c r="AG25" s="79">
        <v>168637</v>
      </c>
      <c r="AH25" s="79">
        <v>140980</v>
      </c>
      <c r="AI25" s="79">
        <v>309617</v>
      </c>
      <c r="AJ25" s="79">
        <v>121592</v>
      </c>
      <c r="AK25" s="79">
        <v>113362</v>
      </c>
      <c r="AL25" s="79">
        <v>234954</v>
      </c>
      <c r="AM25" s="122">
        <v>0</v>
      </c>
      <c r="AN25" s="122">
        <v>0</v>
      </c>
      <c r="AO25" s="122">
        <v>0</v>
      </c>
      <c r="AP25" s="75">
        <v>121592</v>
      </c>
      <c r="AQ25" s="75">
        <v>113362</v>
      </c>
      <c r="AR25" s="79">
        <v>234954</v>
      </c>
      <c r="AS25" s="80">
        <v>72.102800690239988</v>
      </c>
      <c r="AT25" s="80">
        <v>80.409987232231515</v>
      </c>
      <c r="AU25" s="80">
        <v>75.885368051495888</v>
      </c>
      <c r="AV25" s="89">
        <v>16377</v>
      </c>
      <c r="AW25" s="89">
        <v>11896</v>
      </c>
      <c r="AX25" s="79">
        <v>28273</v>
      </c>
      <c r="AY25" s="79">
        <v>11747</v>
      </c>
      <c r="AZ25" s="79">
        <v>9302</v>
      </c>
      <c r="BA25" s="79">
        <v>21049</v>
      </c>
      <c r="BB25" s="122"/>
      <c r="BC25" s="122"/>
      <c r="BD25" s="122">
        <v>0</v>
      </c>
      <c r="BE25" s="75">
        <v>11747</v>
      </c>
      <c r="BF25" s="75">
        <v>9302</v>
      </c>
      <c r="BG25" s="79">
        <v>21049</v>
      </c>
      <c r="BH25" s="80">
        <v>71.728643829761253</v>
      </c>
      <c r="BI25" s="80">
        <v>78.194351042367188</v>
      </c>
      <c r="BJ25" s="80">
        <v>74.449121069571675</v>
      </c>
      <c r="BK25" s="78">
        <v>3362</v>
      </c>
      <c r="BL25" s="78">
        <v>1361</v>
      </c>
      <c r="BM25" s="79">
        <v>4723</v>
      </c>
      <c r="BN25" s="78">
        <v>1915</v>
      </c>
      <c r="BO25" s="78">
        <v>830</v>
      </c>
      <c r="BP25" s="79">
        <v>2745</v>
      </c>
      <c r="BQ25" s="123"/>
      <c r="BR25" s="123"/>
      <c r="BS25" s="122">
        <v>0</v>
      </c>
      <c r="BT25" s="75">
        <v>1915</v>
      </c>
      <c r="BU25" s="75">
        <v>830</v>
      </c>
      <c r="BV25" s="79">
        <v>2745</v>
      </c>
      <c r="BW25" s="80">
        <v>56.960142772159429</v>
      </c>
      <c r="BX25" s="80">
        <v>60.984570168993393</v>
      </c>
      <c r="BY25" s="80">
        <v>58.119839085327115</v>
      </c>
      <c r="BZ25" s="79">
        <v>19739</v>
      </c>
      <c r="CA25" s="79">
        <v>13257</v>
      </c>
      <c r="CB25" s="79">
        <v>32996</v>
      </c>
      <c r="CC25" s="79">
        <v>13662</v>
      </c>
      <c r="CD25" s="79">
        <v>10132</v>
      </c>
      <c r="CE25" s="79">
        <v>23794</v>
      </c>
      <c r="CF25" s="122">
        <v>0</v>
      </c>
      <c r="CG25" s="122">
        <v>0</v>
      </c>
      <c r="CH25" s="122">
        <v>0</v>
      </c>
      <c r="CI25" s="75">
        <v>13662</v>
      </c>
      <c r="CJ25" s="75">
        <v>10132</v>
      </c>
      <c r="CK25" s="79">
        <v>23794</v>
      </c>
      <c r="CL25" s="80">
        <v>69.213232686559607</v>
      </c>
      <c r="CM25" s="80">
        <v>76.427547710643424</v>
      </c>
      <c r="CN25" s="80">
        <v>72.111771123772584</v>
      </c>
      <c r="CO25" s="79">
        <v>31685</v>
      </c>
      <c r="CP25" s="79">
        <v>32052</v>
      </c>
      <c r="CQ25" s="79">
        <v>63737</v>
      </c>
      <c r="CR25" s="79">
        <v>22642</v>
      </c>
      <c r="CS25" s="79">
        <v>25766</v>
      </c>
      <c r="CT25" s="79">
        <v>48408</v>
      </c>
      <c r="CU25" s="122"/>
      <c r="CV25" s="122"/>
      <c r="CW25" s="122">
        <v>0</v>
      </c>
      <c r="CX25" s="75">
        <v>22642</v>
      </c>
      <c r="CY25" s="75">
        <v>25766</v>
      </c>
      <c r="CZ25" s="79">
        <v>48408</v>
      </c>
      <c r="DA25" s="80">
        <v>71.459681237178472</v>
      </c>
      <c r="DB25" s="80">
        <v>80.38811930612755</v>
      </c>
      <c r="DC25" s="80">
        <v>75.949605409730609</v>
      </c>
      <c r="DD25" s="78">
        <v>7704</v>
      </c>
      <c r="DE25" s="78">
        <v>4368</v>
      </c>
      <c r="DF25" s="79">
        <v>12072</v>
      </c>
      <c r="DG25" s="78">
        <v>4333</v>
      </c>
      <c r="DH25" s="78">
        <v>2730</v>
      </c>
      <c r="DI25" s="79">
        <v>7063</v>
      </c>
      <c r="DJ25" s="123"/>
      <c r="DK25" s="123"/>
      <c r="DL25" s="123">
        <v>0</v>
      </c>
      <c r="DM25" s="75">
        <v>4333</v>
      </c>
      <c r="DN25" s="75">
        <v>2730</v>
      </c>
      <c r="DO25" s="79">
        <v>7063</v>
      </c>
      <c r="DP25" s="80">
        <v>56.243509865005194</v>
      </c>
      <c r="DQ25" s="80">
        <v>62.5</v>
      </c>
      <c r="DR25" s="80">
        <v>58.507289595758785</v>
      </c>
      <c r="DS25" s="79">
        <v>39389</v>
      </c>
      <c r="DT25" s="79">
        <v>36420</v>
      </c>
      <c r="DU25" s="79">
        <v>75809</v>
      </c>
      <c r="DV25" s="79">
        <v>26975</v>
      </c>
      <c r="DW25" s="79">
        <v>28496</v>
      </c>
      <c r="DX25" s="79">
        <v>55471</v>
      </c>
      <c r="DY25" s="122">
        <v>0</v>
      </c>
      <c r="DZ25" s="122">
        <v>0</v>
      </c>
      <c r="EA25" s="122">
        <v>0</v>
      </c>
      <c r="EB25" s="75">
        <v>26975</v>
      </c>
      <c r="EC25" s="75">
        <v>28496</v>
      </c>
      <c r="ED25" s="79">
        <v>55471</v>
      </c>
      <c r="EE25" s="80">
        <v>68.483586788189598</v>
      </c>
      <c r="EF25" s="80">
        <v>78.242723778143869</v>
      </c>
      <c r="EG25" s="80">
        <v>73.172050811908875</v>
      </c>
      <c r="EH25" s="82">
        <v>121592</v>
      </c>
      <c r="EI25" s="82">
        <v>113362</v>
      </c>
      <c r="EJ25" s="82">
        <v>234954</v>
      </c>
      <c r="EK25" s="127"/>
      <c r="EL25" s="127"/>
      <c r="EM25" s="82">
        <v>880</v>
      </c>
      <c r="EN25" s="127"/>
      <c r="EO25" s="127"/>
      <c r="EP25" s="82">
        <v>32782</v>
      </c>
      <c r="EQ25" s="128">
        <v>0</v>
      </c>
      <c r="ER25" s="128">
        <v>0</v>
      </c>
      <c r="ES25" s="83">
        <v>0.37454139959311183</v>
      </c>
      <c r="ET25" s="133">
        <v>0</v>
      </c>
      <c r="EU25" s="133">
        <v>0</v>
      </c>
      <c r="EV25" s="84">
        <v>13.952518365297037</v>
      </c>
      <c r="EW25" s="82">
        <v>13662</v>
      </c>
      <c r="EX25" s="82">
        <v>10132</v>
      </c>
      <c r="EY25" s="82">
        <v>23794</v>
      </c>
      <c r="EZ25" s="127"/>
      <c r="FA25" s="127"/>
      <c r="FB25" s="82">
        <v>35</v>
      </c>
      <c r="FC25" s="82"/>
      <c r="FD25" s="82"/>
      <c r="FE25" s="82">
        <v>2386</v>
      </c>
      <c r="FF25" s="128">
        <v>0</v>
      </c>
      <c r="FG25" s="128">
        <v>0</v>
      </c>
      <c r="FH25" s="83">
        <v>0.14709590653105825</v>
      </c>
      <c r="FI25" s="133">
        <v>0</v>
      </c>
      <c r="FJ25" s="133">
        <v>0</v>
      </c>
      <c r="FK25" s="84">
        <v>10.027738085231571</v>
      </c>
      <c r="FL25" s="82">
        <v>26975</v>
      </c>
      <c r="FM25" s="82">
        <v>28496</v>
      </c>
      <c r="FN25" s="82">
        <v>55471</v>
      </c>
      <c r="FO25" s="127"/>
      <c r="FP25" s="127"/>
      <c r="FQ25" s="82">
        <v>43</v>
      </c>
      <c r="FR25" s="127"/>
      <c r="FS25" s="127"/>
      <c r="FT25" s="82">
        <v>6020</v>
      </c>
      <c r="FU25" s="128">
        <v>0</v>
      </c>
      <c r="FV25" s="128">
        <v>0</v>
      </c>
      <c r="FW25" s="83">
        <v>7.7517982369165864E-2</v>
      </c>
      <c r="FX25" s="133">
        <v>0</v>
      </c>
      <c r="FY25" s="133">
        <v>0</v>
      </c>
      <c r="FZ25" s="84">
        <v>10.852517531683221</v>
      </c>
    </row>
    <row r="26" spans="1:182" s="67" customFormat="1" ht="27.75" customHeight="1">
      <c r="A26" s="94">
        <v>17</v>
      </c>
      <c r="B26" s="183" t="s">
        <v>43</v>
      </c>
      <c r="C26" s="75">
        <v>287785</v>
      </c>
      <c r="D26" s="75">
        <v>290561</v>
      </c>
      <c r="E26" s="76">
        <v>578346</v>
      </c>
      <c r="F26" s="75">
        <v>159867</v>
      </c>
      <c r="G26" s="75">
        <v>201751</v>
      </c>
      <c r="H26" s="77">
        <v>361618</v>
      </c>
      <c r="I26" s="78">
        <v>33573</v>
      </c>
      <c r="J26" s="78">
        <v>28197</v>
      </c>
      <c r="K26" s="89">
        <v>61770</v>
      </c>
      <c r="L26" s="75">
        <v>193440</v>
      </c>
      <c r="M26" s="75">
        <v>229948</v>
      </c>
      <c r="N26" s="75">
        <v>423388</v>
      </c>
      <c r="O26" s="80">
        <v>67.21684590927255</v>
      </c>
      <c r="P26" s="80">
        <v>79.139320142758322</v>
      </c>
      <c r="Q26" s="80">
        <v>73.206696337486548</v>
      </c>
      <c r="R26" s="75">
        <v>22474</v>
      </c>
      <c r="S26" s="75">
        <v>9499</v>
      </c>
      <c r="T26" s="77">
        <v>31973</v>
      </c>
      <c r="U26" s="75">
        <v>5073</v>
      </c>
      <c r="V26" s="75">
        <v>3132</v>
      </c>
      <c r="W26" s="77">
        <v>8205</v>
      </c>
      <c r="X26" s="125"/>
      <c r="Y26" s="125"/>
      <c r="Z26" s="122">
        <v>0</v>
      </c>
      <c r="AA26" s="75">
        <v>5073</v>
      </c>
      <c r="AB26" s="75">
        <v>3132</v>
      </c>
      <c r="AC26" s="79">
        <v>8205</v>
      </c>
      <c r="AD26" s="80">
        <v>22.572750734181721</v>
      </c>
      <c r="AE26" s="80">
        <v>32.971891778081904</v>
      </c>
      <c r="AF26" s="80">
        <v>25.662277546680013</v>
      </c>
      <c r="AG26" s="79">
        <v>310259</v>
      </c>
      <c r="AH26" s="79">
        <v>300060</v>
      </c>
      <c r="AI26" s="79">
        <v>610319</v>
      </c>
      <c r="AJ26" s="79">
        <v>164940</v>
      </c>
      <c r="AK26" s="79">
        <v>204883</v>
      </c>
      <c r="AL26" s="79">
        <v>369823</v>
      </c>
      <c r="AM26" s="79">
        <v>33573</v>
      </c>
      <c r="AN26" s="79">
        <v>28197</v>
      </c>
      <c r="AO26" s="79">
        <v>61770</v>
      </c>
      <c r="AP26" s="75">
        <v>198513</v>
      </c>
      <c r="AQ26" s="75">
        <v>233080</v>
      </c>
      <c r="AR26" s="79">
        <v>431593</v>
      </c>
      <c r="AS26" s="80">
        <v>63.98299485268759</v>
      </c>
      <c r="AT26" s="80">
        <v>77.677797773778579</v>
      </c>
      <c r="AU26" s="80">
        <v>70.715969845277641</v>
      </c>
      <c r="AV26" s="78">
        <v>52686</v>
      </c>
      <c r="AW26" s="78">
        <v>48797</v>
      </c>
      <c r="AX26" s="79">
        <v>101483</v>
      </c>
      <c r="AY26" s="78">
        <v>23728</v>
      </c>
      <c r="AZ26" s="78">
        <v>28097</v>
      </c>
      <c r="BA26" s="79">
        <v>51825</v>
      </c>
      <c r="BB26" s="78">
        <v>6869</v>
      </c>
      <c r="BC26" s="78">
        <v>5961</v>
      </c>
      <c r="BD26" s="79">
        <v>12830</v>
      </c>
      <c r="BE26" s="75">
        <v>30597</v>
      </c>
      <c r="BF26" s="75">
        <v>34058</v>
      </c>
      <c r="BG26" s="79">
        <v>64655</v>
      </c>
      <c r="BH26" s="80">
        <v>58.074251224234139</v>
      </c>
      <c r="BI26" s="80">
        <v>69.795274299649563</v>
      </c>
      <c r="BJ26" s="80">
        <v>63.710178059379409</v>
      </c>
      <c r="BK26" s="78">
        <v>4126</v>
      </c>
      <c r="BL26" s="78">
        <v>1908</v>
      </c>
      <c r="BM26" s="79">
        <v>6034</v>
      </c>
      <c r="BN26" s="78">
        <v>730</v>
      </c>
      <c r="BO26" s="78">
        <v>481</v>
      </c>
      <c r="BP26" s="79">
        <v>1211</v>
      </c>
      <c r="BQ26" s="125"/>
      <c r="BR26" s="125"/>
      <c r="BS26" s="122">
        <v>0</v>
      </c>
      <c r="BT26" s="75">
        <v>730</v>
      </c>
      <c r="BU26" s="75">
        <v>481</v>
      </c>
      <c r="BV26" s="79">
        <v>1211</v>
      </c>
      <c r="BW26" s="80">
        <v>17.692680562287929</v>
      </c>
      <c r="BX26" s="80">
        <v>25.209643605870021</v>
      </c>
      <c r="BY26" s="80">
        <v>20.069605568445475</v>
      </c>
      <c r="BZ26" s="79">
        <v>56812</v>
      </c>
      <c r="CA26" s="79">
        <v>50705</v>
      </c>
      <c r="CB26" s="79">
        <v>107517</v>
      </c>
      <c r="CC26" s="79">
        <v>24458</v>
      </c>
      <c r="CD26" s="79">
        <v>28578</v>
      </c>
      <c r="CE26" s="79">
        <v>53036</v>
      </c>
      <c r="CF26" s="79">
        <v>6869</v>
      </c>
      <c r="CG26" s="79">
        <v>5961</v>
      </c>
      <c r="CH26" s="79">
        <v>12830</v>
      </c>
      <c r="CI26" s="75">
        <v>31327</v>
      </c>
      <c r="CJ26" s="75">
        <v>34539</v>
      </c>
      <c r="CK26" s="79">
        <v>65866</v>
      </c>
      <c r="CL26" s="80">
        <v>55.141519397310425</v>
      </c>
      <c r="CM26" s="80">
        <v>68.117542648653981</v>
      </c>
      <c r="CN26" s="80">
        <v>61.261009886808594</v>
      </c>
      <c r="CO26" s="78">
        <v>18185</v>
      </c>
      <c r="CP26" s="78">
        <v>15749</v>
      </c>
      <c r="CQ26" s="79">
        <v>33934</v>
      </c>
      <c r="CR26" s="78">
        <v>8563</v>
      </c>
      <c r="CS26" s="78">
        <v>9709</v>
      </c>
      <c r="CT26" s="79">
        <v>18272</v>
      </c>
      <c r="CU26" s="78">
        <v>2270</v>
      </c>
      <c r="CV26" s="78">
        <v>1795</v>
      </c>
      <c r="CW26" s="79">
        <v>4065</v>
      </c>
      <c r="CX26" s="75">
        <v>10833</v>
      </c>
      <c r="CY26" s="75">
        <v>11504</v>
      </c>
      <c r="CZ26" s="79">
        <v>22337</v>
      </c>
      <c r="DA26" s="80">
        <v>59.571075061864178</v>
      </c>
      <c r="DB26" s="80">
        <v>73.045907676677885</v>
      </c>
      <c r="DC26" s="80">
        <v>65.824836447221074</v>
      </c>
      <c r="DD26" s="78">
        <v>1329</v>
      </c>
      <c r="DE26" s="78">
        <v>528</v>
      </c>
      <c r="DF26" s="79">
        <v>1857</v>
      </c>
      <c r="DG26" s="78">
        <v>247</v>
      </c>
      <c r="DH26" s="78">
        <v>142</v>
      </c>
      <c r="DI26" s="79">
        <v>389</v>
      </c>
      <c r="DJ26" s="125"/>
      <c r="DK26" s="125"/>
      <c r="DL26" s="123">
        <v>0</v>
      </c>
      <c r="DM26" s="75">
        <v>247</v>
      </c>
      <c r="DN26" s="75">
        <v>142</v>
      </c>
      <c r="DO26" s="79">
        <v>389</v>
      </c>
      <c r="DP26" s="80">
        <v>18.585402558314524</v>
      </c>
      <c r="DQ26" s="80">
        <v>26.893939393939391</v>
      </c>
      <c r="DR26" s="80">
        <v>20.947765212708667</v>
      </c>
      <c r="DS26" s="79">
        <v>19514</v>
      </c>
      <c r="DT26" s="79">
        <v>16277</v>
      </c>
      <c r="DU26" s="79">
        <v>35791</v>
      </c>
      <c r="DV26" s="79">
        <v>8810</v>
      </c>
      <c r="DW26" s="79">
        <v>9851</v>
      </c>
      <c r="DX26" s="79">
        <v>18661</v>
      </c>
      <c r="DY26" s="79">
        <v>2270</v>
      </c>
      <c r="DZ26" s="79">
        <v>1795</v>
      </c>
      <c r="EA26" s="79">
        <v>4065</v>
      </c>
      <c r="EB26" s="75">
        <v>11080</v>
      </c>
      <c r="EC26" s="75">
        <v>11646</v>
      </c>
      <c r="ED26" s="79">
        <v>22726</v>
      </c>
      <c r="EE26" s="80">
        <v>56.779747873321718</v>
      </c>
      <c r="EF26" s="80">
        <v>71.548811205996188</v>
      </c>
      <c r="EG26" s="80">
        <v>63.496409711938753</v>
      </c>
      <c r="EH26" s="82">
        <v>198513</v>
      </c>
      <c r="EI26" s="82">
        <v>233080</v>
      </c>
      <c r="EJ26" s="82">
        <v>431593</v>
      </c>
      <c r="EK26" s="97">
        <v>40058</v>
      </c>
      <c r="EL26" s="97">
        <v>60420</v>
      </c>
      <c r="EM26" s="97">
        <v>100478</v>
      </c>
      <c r="EN26" s="97">
        <v>54244</v>
      </c>
      <c r="EO26" s="97">
        <v>75445</v>
      </c>
      <c r="EP26" s="97">
        <v>129689</v>
      </c>
      <c r="EQ26" s="99">
        <v>20.179031096200248</v>
      </c>
      <c r="ER26" s="99">
        <v>25.922430066929806</v>
      </c>
      <c r="ES26" s="99">
        <v>23.280729761604103</v>
      </c>
      <c r="ET26" s="102">
        <v>27.325162583810631</v>
      </c>
      <c r="EU26" s="102">
        <v>32.368714604427659</v>
      </c>
      <c r="EV26" s="102">
        <v>30.048911822017502</v>
      </c>
      <c r="EW26" s="82">
        <v>31327</v>
      </c>
      <c r="EX26" s="82">
        <v>34539</v>
      </c>
      <c r="EY26" s="82">
        <v>65866</v>
      </c>
      <c r="EZ26" s="97">
        <v>3412</v>
      </c>
      <c r="FA26" s="97">
        <v>4535</v>
      </c>
      <c r="FB26" s="97">
        <v>7947</v>
      </c>
      <c r="FC26" s="97">
        <v>7645</v>
      </c>
      <c r="FD26" s="97">
        <v>10206</v>
      </c>
      <c r="FE26" s="97">
        <v>17851</v>
      </c>
      <c r="FF26" s="99">
        <v>10.891563188304019</v>
      </c>
      <c r="FG26" s="99">
        <v>13.130084831639596</v>
      </c>
      <c r="FH26" s="99">
        <v>12.065405520298789</v>
      </c>
      <c r="FI26" s="102">
        <v>24.403868867111438</v>
      </c>
      <c r="FJ26" s="102">
        <v>29.549205246243378</v>
      </c>
      <c r="FK26" s="102">
        <v>27.101994959463156</v>
      </c>
      <c r="FL26" s="82">
        <v>11080</v>
      </c>
      <c r="FM26" s="82">
        <v>11646</v>
      </c>
      <c r="FN26" s="82">
        <v>22726</v>
      </c>
      <c r="FO26" s="97">
        <v>1355</v>
      </c>
      <c r="FP26" s="97">
        <v>1732</v>
      </c>
      <c r="FQ26" s="97">
        <v>3087</v>
      </c>
      <c r="FR26" s="97">
        <v>2863</v>
      </c>
      <c r="FS26" s="97">
        <v>3643</v>
      </c>
      <c r="FT26" s="97">
        <v>6506</v>
      </c>
      <c r="FU26" s="99">
        <v>12.229241877256317</v>
      </c>
      <c r="FV26" s="99">
        <v>14.872059076077624</v>
      </c>
      <c r="FW26" s="99">
        <v>13.583560679398047</v>
      </c>
      <c r="FX26" s="102">
        <v>25.839350180505416</v>
      </c>
      <c r="FY26" s="102">
        <v>31.281126567061655</v>
      </c>
      <c r="FZ26" s="102">
        <v>28.628003168177418</v>
      </c>
    </row>
    <row r="27" spans="1:182" s="68" customFormat="1" ht="30" customHeight="1">
      <c r="A27" s="94">
        <v>18</v>
      </c>
      <c r="B27" s="183" t="s">
        <v>83</v>
      </c>
      <c r="C27" s="95">
        <v>160014</v>
      </c>
      <c r="D27" s="95">
        <v>183470</v>
      </c>
      <c r="E27" s="96">
        <v>343484</v>
      </c>
      <c r="F27" s="95">
        <v>124645</v>
      </c>
      <c r="G27" s="95">
        <v>163997</v>
      </c>
      <c r="H27" s="97">
        <v>288642</v>
      </c>
      <c r="I27" s="98">
        <v>7490</v>
      </c>
      <c r="J27" s="98">
        <v>4617</v>
      </c>
      <c r="K27" s="158">
        <v>12107</v>
      </c>
      <c r="L27" s="95">
        <v>132135</v>
      </c>
      <c r="M27" s="95">
        <v>168614</v>
      </c>
      <c r="N27" s="95">
        <v>300749</v>
      </c>
      <c r="O27" s="80">
        <v>82.577149499418795</v>
      </c>
      <c r="P27" s="80">
        <v>91.902763394560409</v>
      </c>
      <c r="Q27" s="80">
        <v>87.558372442384496</v>
      </c>
      <c r="R27" s="95">
        <v>49850</v>
      </c>
      <c r="S27" s="95">
        <v>33042</v>
      </c>
      <c r="T27" s="97">
        <v>82892</v>
      </c>
      <c r="U27" s="95">
        <v>13694</v>
      </c>
      <c r="V27" s="95">
        <v>16968</v>
      </c>
      <c r="W27" s="97">
        <v>30662</v>
      </c>
      <c r="X27" s="98">
        <v>2967</v>
      </c>
      <c r="Y27" s="98">
        <v>2528</v>
      </c>
      <c r="Z27" s="100">
        <v>5495</v>
      </c>
      <c r="AA27" s="95">
        <v>16661</v>
      </c>
      <c r="AB27" s="95">
        <v>19496</v>
      </c>
      <c r="AC27" s="100">
        <v>36157</v>
      </c>
      <c r="AD27" s="80">
        <v>33.422266800401204</v>
      </c>
      <c r="AE27" s="80">
        <v>59.003692270443672</v>
      </c>
      <c r="AF27" s="80">
        <v>43.619408386816581</v>
      </c>
      <c r="AG27" s="100">
        <v>209864</v>
      </c>
      <c r="AH27" s="100">
        <v>216512</v>
      </c>
      <c r="AI27" s="100">
        <v>426376</v>
      </c>
      <c r="AJ27" s="100">
        <v>138339</v>
      </c>
      <c r="AK27" s="100">
        <v>180965</v>
      </c>
      <c r="AL27" s="100">
        <v>319304</v>
      </c>
      <c r="AM27" s="100">
        <v>10457</v>
      </c>
      <c r="AN27" s="100">
        <v>7145</v>
      </c>
      <c r="AO27" s="100">
        <v>17602</v>
      </c>
      <c r="AP27" s="95">
        <v>148796</v>
      </c>
      <c r="AQ27" s="95">
        <v>188110</v>
      </c>
      <c r="AR27" s="100">
        <v>336906</v>
      </c>
      <c r="AS27" s="80">
        <v>70.901155033736131</v>
      </c>
      <c r="AT27" s="80">
        <v>86.882020396098142</v>
      </c>
      <c r="AU27" s="80">
        <v>79.016173518209271</v>
      </c>
      <c r="AV27" s="98">
        <v>17953</v>
      </c>
      <c r="AW27" s="98">
        <v>20402</v>
      </c>
      <c r="AX27" s="100">
        <v>38355</v>
      </c>
      <c r="AY27" s="98">
        <v>9810</v>
      </c>
      <c r="AZ27" s="98">
        <v>14550</v>
      </c>
      <c r="BA27" s="100">
        <v>24360</v>
      </c>
      <c r="BB27" s="98">
        <v>1185</v>
      </c>
      <c r="BC27" s="98">
        <v>1034</v>
      </c>
      <c r="BD27" s="100">
        <v>2219</v>
      </c>
      <c r="BE27" s="95">
        <v>10995</v>
      </c>
      <c r="BF27" s="95">
        <v>15584</v>
      </c>
      <c r="BG27" s="100">
        <v>26579</v>
      </c>
      <c r="BH27" s="80">
        <v>61.243246254107952</v>
      </c>
      <c r="BI27" s="80">
        <v>76.384668169787275</v>
      </c>
      <c r="BJ27" s="80">
        <v>69.297353669664972</v>
      </c>
      <c r="BK27" s="98">
        <v>1261</v>
      </c>
      <c r="BL27" s="98">
        <v>1073</v>
      </c>
      <c r="BM27" s="100">
        <v>2334</v>
      </c>
      <c r="BN27" s="98">
        <v>142</v>
      </c>
      <c r="BO27" s="98">
        <v>255</v>
      </c>
      <c r="BP27" s="100">
        <v>397</v>
      </c>
      <c r="BQ27" s="98">
        <v>39</v>
      </c>
      <c r="BR27" s="98">
        <v>71</v>
      </c>
      <c r="BS27" s="100">
        <v>110</v>
      </c>
      <c r="BT27" s="95">
        <v>181</v>
      </c>
      <c r="BU27" s="95">
        <v>326</v>
      </c>
      <c r="BV27" s="100">
        <v>507</v>
      </c>
      <c r="BW27" s="80">
        <v>14.353687549563837</v>
      </c>
      <c r="BX27" s="80">
        <v>30.382106244175212</v>
      </c>
      <c r="BY27" s="80">
        <v>21.722365038560412</v>
      </c>
      <c r="BZ27" s="100">
        <v>19214</v>
      </c>
      <c r="CA27" s="100">
        <v>21475</v>
      </c>
      <c r="CB27" s="100">
        <v>40689</v>
      </c>
      <c r="CC27" s="100">
        <v>9952</v>
      </c>
      <c r="CD27" s="100">
        <v>14805</v>
      </c>
      <c r="CE27" s="100">
        <v>24757</v>
      </c>
      <c r="CF27" s="100">
        <v>1224</v>
      </c>
      <c r="CG27" s="100">
        <v>1105</v>
      </c>
      <c r="CH27" s="100">
        <v>2329</v>
      </c>
      <c r="CI27" s="95">
        <v>11176</v>
      </c>
      <c r="CJ27" s="95">
        <v>15910</v>
      </c>
      <c r="CK27" s="100">
        <v>27086</v>
      </c>
      <c r="CL27" s="80">
        <v>58.165920682835434</v>
      </c>
      <c r="CM27" s="80">
        <v>74.086146682188598</v>
      </c>
      <c r="CN27" s="80">
        <v>66.568359999016934</v>
      </c>
      <c r="CO27" s="98">
        <v>2047</v>
      </c>
      <c r="CP27" s="98">
        <v>2478</v>
      </c>
      <c r="CQ27" s="100">
        <v>4525</v>
      </c>
      <c r="CR27" s="98">
        <v>1185</v>
      </c>
      <c r="CS27" s="98">
        <v>1730</v>
      </c>
      <c r="CT27" s="100">
        <v>2915</v>
      </c>
      <c r="CU27" s="98">
        <v>73</v>
      </c>
      <c r="CV27" s="98">
        <v>95</v>
      </c>
      <c r="CW27" s="100">
        <v>168</v>
      </c>
      <c r="CX27" s="95">
        <v>1258</v>
      </c>
      <c r="CY27" s="95">
        <v>1825</v>
      </c>
      <c r="CZ27" s="100">
        <v>3083</v>
      </c>
      <c r="DA27" s="80">
        <v>61.45578895945286</v>
      </c>
      <c r="DB27" s="80">
        <v>73.648103309120259</v>
      </c>
      <c r="DC27" s="80">
        <v>68.132596685082873</v>
      </c>
      <c r="DD27" s="98">
        <v>173</v>
      </c>
      <c r="DE27" s="98">
        <v>158</v>
      </c>
      <c r="DF27" s="100">
        <v>331</v>
      </c>
      <c r="DG27" s="98">
        <v>35</v>
      </c>
      <c r="DH27" s="98">
        <v>31</v>
      </c>
      <c r="DI27" s="100">
        <v>66</v>
      </c>
      <c r="DJ27" s="98">
        <v>6</v>
      </c>
      <c r="DK27" s="98">
        <v>10</v>
      </c>
      <c r="DL27" s="101">
        <v>16</v>
      </c>
      <c r="DM27" s="95">
        <v>41</v>
      </c>
      <c r="DN27" s="95">
        <v>41</v>
      </c>
      <c r="DO27" s="100">
        <v>82</v>
      </c>
      <c r="DP27" s="80">
        <v>23.699421965317917</v>
      </c>
      <c r="DQ27" s="80">
        <v>25.949367088607595</v>
      </c>
      <c r="DR27" s="80">
        <v>24.773413897280967</v>
      </c>
      <c r="DS27" s="100">
        <v>2220</v>
      </c>
      <c r="DT27" s="100">
        <v>2636</v>
      </c>
      <c r="DU27" s="100">
        <v>4856</v>
      </c>
      <c r="DV27" s="100">
        <v>1220</v>
      </c>
      <c r="DW27" s="100">
        <v>1761</v>
      </c>
      <c r="DX27" s="100">
        <v>2981</v>
      </c>
      <c r="DY27" s="100">
        <v>79</v>
      </c>
      <c r="DZ27" s="100">
        <v>105</v>
      </c>
      <c r="EA27" s="100">
        <v>184</v>
      </c>
      <c r="EB27" s="95">
        <v>1299</v>
      </c>
      <c r="EC27" s="95">
        <v>1866</v>
      </c>
      <c r="ED27" s="100">
        <v>3165</v>
      </c>
      <c r="EE27" s="80">
        <v>58.513513513513516</v>
      </c>
      <c r="EF27" s="80">
        <v>70.789074355083457</v>
      </c>
      <c r="EG27" s="80">
        <v>65.17710049423394</v>
      </c>
      <c r="EH27" s="97">
        <v>148796</v>
      </c>
      <c r="EI27" s="97">
        <v>188110</v>
      </c>
      <c r="EJ27" s="97">
        <v>336906</v>
      </c>
      <c r="EK27" s="127"/>
      <c r="EL27" s="127"/>
      <c r="EM27" s="127"/>
      <c r="EN27" s="127"/>
      <c r="EO27" s="127"/>
      <c r="EP27" s="127"/>
      <c r="EQ27" s="128"/>
      <c r="ER27" s="128"/>
      <c r="ES27" s="128"/>
      <c r="ET27" s="133"/>
      <c r="EU27" s="133"/>
      <c r="EV27" s="133"/>
      <c r="EW27" s="97">
        <v>11176</v>
      </c>
      <c r="EX27" s="97">
        <v>15910</v>
      </c>
      <c r="EY27" s="97">
        <v>27086</v>
      </c>
      <c r="EZ27" s="127"/>
      <c r="FA27" s="127"/>
      <c r="FB27" s="127"/>
      <c r="FC27" s="127"/>
      <c r="FD27" s="127"/>
      <c r="FE27" s="127"/>
      <c r="FF27" s="128"/>
      <c r="FG27" s="128"/>
      <c r="FH27" s="128"/>
      <c r="FI27" s="133"/>
      <c r="FJ27" s="133"/>
      <c r="FK27" s="133"/>
      <c r="FL27" s="97">
        <v>1299</v>
      </c>
      <c r="FM27" s="97">
        <v>1866</v>
      </c>
      <c r="FN27" s="97">
        <v>3165</v>
      </c>
      <c r="FO27" s="127"/>
      <c r="FP27" s="127"/>
      <c r="FQ27" s="127"/>
      <c r="FR27" s="127"/>
      <c r="FS27" s="127"/>
      <c r="FT27" s="127"/>
      <c r="FU27" s="128"/>
      <c r="FV27" s="128"/>
      <c r="FW27" s="128"/>
      <c r="FX27" s="133"/>
      <c r="FY27" s="133"/>
      <c r="FZ27" s="133"/>
    </row>
    <row r="28" spans="1:182" s="67" customFormat="1" ht="43.5" customHeight="1">
      <c r="A28" s="94">
        <v>19</v>
      </c>
      <c r="B28" s="183" t="s">
        <v>44</v>
      </c>
      <c r="C28" s="75">
        <f>716560+2066</f>
        <v>718626</v>
      </c>
      <c r="D28" s="75">
        <f>565570+692</f>
        <v>566262</v>
      </c>
      <c r="E28" s="76">
        <f t="shared" ref="E28" si="221">C28+D28</f>
        <v>1284888</v>
      </c>
      <c r="F28" s="75">
        <f>612912+1927</f>
        <v>614839</v>
      </c>
      <c r="G28" s="75">
        <f>525350+644</f>
        <v>525994</v>
      </c>
      <c r="H28" s="77">
        <f t="shared" ref="H28" si="222">F28+G28</f>
        <v>1140833</v>
      </c>
      <c r="I28" s="78">
        <v>9662</v>
      </c>
      <c r="J28" s="78">
        <v>4704</v>
      </c>
      <c r="K28" s="89">
        <f t="shared" ref="K28" si="223">I28+J28</f>
        <v>14366</v>
      </c>
      <c r="L28" s="75">
        <f t="shared" ref="L28:N28" si="224">SUM(F28,I28)</f>
        <v>624501</v>
      </c>
      <c r="M28" s="75">
        <f t="shared" si="224"/>
        <v>530698</v>
      </c>
      <c r="N28" s="75">
        <f t="shared" si="224"/>
        <v>1155199</v>
      </c>
      <c r="O28" s="80">
        <f t="shared" ref="O28:Q28" si="225">L28/C28*100</f>
        <v>86.902088151555887</v>
      </c>
      <c r="P28" s="80">
        <f t="shared" si="225"/>
        <v>93.719514994825715</v>
      </c>
      <c r="Q28" s="80">
        <f t="shared" si="225"/>
        <v>89.906591080312054</v>
      </c>
      <c r="R28" s="75">
        <f>35810+954</f>
        <v>36764</v>
      </c>
      <c r="S28" s="75">
        <f>14390+418</f>
        <v>14808</v>
      </c>
      <c r="T28" s="77">
        <f t="shared" ref="T28" si="226">R28+S28</f>
        <v>51572</v>
      </c>
      <c r="U28" s="75">
        <v>23764</v>
      </c>
      <c r="V28" s="75">
        <v>10774</v>
      </c>
      <c r="W28" s="77">
        <f t="shared" ref="W28" si="227">U28+V28</f>
        <v>34538</v>
      </c>
      <c r="X28" s="78">
        <v>797</v>
      </c>
      <c r="Y28" s="78">
        <v>278</v>
      </c>
      <c r="Z28" s="79">
        <f t="shared" ref="Z28" si="228">X28+Y28</f>
        <v>1075</v>
      </c>
      <c r="AA28" s="75">
        <f t="shared" ref="AA28:AB28" si="229">SUM(U28,X28)</f>
        <v>24561</v>
      </c>
      <c r="AB28" s="75">
        <f t="shared" si="229"/>
        <v>11052</v>
      </c>
      <c r="AC28" s="79">
        <f t="shared" ref="AC28" si="230">SUM(AA28,AB28)</f>
        <v>35613</v>
      </c>
      <c r="AD28" s="80">
        <f t="shared" ref="AD28:AF28" si="231">IF(R28=0,"",AA28/R28*100)</f>
        <v>66.807202698291817</v>
      </c>
      <c r="AE28" s="80">
        <f t="shared" si="231"/>
        <v>74.635332252836307</v>
      </c>
      <c r="AF28" s="80">
        <f t="shared" si="231"/>
        <v>69.054913518963772</v>
      </c>
      <c r="AG28" s="79">
        <f t="shared" ref="AG28:AH28" si="232">C28+R28</f>
        <v>755390</v>
      </c>
      <c r="AH28" s="79">
        <f t="shared" si="232"/>
        <v>581070</v>
      </c>
      <c r="AI28" s="79">
        <f t="shared" ref="AI28" si="233">AG28+AH28</f>
        <v>1336460</v>
      </c>
      <c r="AJ28" s="79">
        <f t="shared" ref="AJ28:AK28" si="234">F28+U28</f>
        <v>638603</v>
      </c>
      <c r="AK28" s="79">
        <f t="shared" si="234"/>
        <v>536768</v>
      </c>
      <c r="AL28" s="79">
        <f t="shared" ref="AL28" si="235">AJ28+AK28</f>
        <v>1175371</v>
      </c>
      <c r="AM28" s="79">
        <f t="shared" ref="AM28:AN28" si="236">I28+X28</f>
        <v>10459</v>
      </c>
      <c r="AN28" s="79">
        <f t="shared" si="236"/>
        <v>4982</v>
      </c>
      <c r="AO28" s="79">
        <f t="shared" ref="AO28" si="237">AM28+AN28</f>
        <v>15441</v>
      </c>
      <c r="AP28" s="75">
        <f t="shared" ref="AP28:AQ28" si="238">SUM(AJ28,AM28)</f>
        <v>649062</v>
      </c>
      <c r="AQ28" s="75">
        <f t="shared" si="238"/>
        <v>541750</v>
      </c>
      <c r="AR28" s="79">
        <f t="shared" ref="AR28" si="239">SUM(AP28,AQ28)</f>
        <v>1190812</v>
      </c>
      <c r="AS28" s="80">
        <f t="shared" ref="AS28:AU28" si="240">IF(AG28=0,"",AP28/AG28*100)</f>
        <v>85.924092190788855</v>
      </c>
      <c r="AT28" s="80">
        <f t="shared" si="240"/>
        <v>93.233173283769602</v>
      </c>
      <c r="AU28" s="80">
        <f t="shared" si="240"/>
        <v>89.101955913383108</v>
      </c>
      <c r="AV28" s="78">
        <f>97123+120</f>
        <v>97243</v>
      </c>
      <c r="AW28" s="78">
        <f>76954+39</f>
        <v>76993</v>
      </c>
      <c r="AX28" s="79">
        <f t="shared" ref="AX28" si="241">AV28+AW28</f>
        <v>174236</v>
      </c>
      <c r="AY28" s="78">
        <f>78976+110</f>
        <v>79086</v>
      </c>
      <c r="AZ28" s="78">
        <f>68874+36</f>
        <v>68910</v>
      </c>
      <c r="BA28" s="79">
        <f t="shared" ref="BA28" si="242">AY28+AZ28</f>
        <v>147996</v>
      </c>
      <c r="BB28" s="78">
        <v>1798</v>
      </c>
      <c r="BC28" s="78">
        <v>1002</v>
      </c>
      <c r="BD28" s="79">
        <f t="shared" ref="BD28" si="243">BB28+BC28</f>
        <v>2800</v>
      </c>
      <c r="BE28" s="75">
        <f t="shared" ref="BE28:BF28" si="244">SUM(AY28,BB28)</f>
        <v>80884</v>
      </c>
      <c r="BF28" s="75">
        <f t="shared" si="244"/>
        <v>69912</v>
      </c>
      <c r="BG28" s="79">
        <f t="shared" ref="BG28" si="245">SUM(BE28,BF28)</f>
        <v>150796</v>
      </c>
      <c r="BH28" s="80">
        <f t="shared" ref="BH28:BJ28" si="246">IF(AV28=0,"",BE28/AV28*100)</f>
        <v>83.177195273695787</v>
      </c>
      <c r="BI28" s="80">
        <f t="shared" si="246"/>
        <v>90.803060018443233</v>
      </c>
      <c r="BJ28" s="80">
        <f t="shared" si="246"/>
        <v>86.546982253954411</v>
      </c>
      <c r="BK28" s="98">
        <f>4874+88</f>
        <v>4962</v>
      </c>
      <c r="BL28" s="98">
        <f>2236+21</f>
        <v>2257</v>
      </c>
      <c r="BM28" s="100">
        <f t="shared" ref="BM28" si="247">BK28+BL28</f>
        <v>7219</v>
      </c>
      <c r="BN28" s="98">
        <v>2993</v>
      </c>
      <c r="BO28" s="98">
        <v>1575</v>
      </c>
      <c r="BP28" s="100">
        <f t="shared" ref="BP28" si="248">BN28+BO28</f>
        <v>4568</v>
      </c>
      <c r="BQ28" s="100">
        <v>114</v>
      </c>
      <c r="BR28" s="98">
        <v>56</v>
      </c>
      <c r="BS28" s="100">
        <f t="shared" ref="BS28" si="249">BQ28+BR28</f>
        <v>170</v>
      </c>
      <c r="BT28" s="95">
        <f t="shared" ref="BT28:BU28" si="250">SUM(BN28,BQ28)</f>
        <v>3107</v>
      </c>
      <c r="BU28" s="95">
        <f t="shared" si="250"/>
        <v>1631</v>
      </c>
      <c r="BV28" s="100">
        <f t="shared" ref="BV28" si="251">SUM(BT28,BU28)</f>
        <v>4738</v>
      </c>
      <c r="BW28" s="80">
        <f t="shared" ref="BW28:BY28" si="252">IF(BK28=0,"",BT28/BK28*100)</f>
        <v>62.615880693268842</v>
      </c>
      <c r="BX28" s="80">
        <f t="shared" si="252"/>
        <v>72.264067346034551</v>
      </c>
      <c r="BY28" s="80">
        <f t="shared" si="252"/>
        <v>65.632359052500348</v>
      </c>
      <c r="BZ28" s="79">
        <f t="shared" ref="BZ28:CA28" si="253">AV28+BK28</f>
        <v>102205</v>
      </c>
      <c r="CA28" s="79">
        <f t="shared" si="253"/>
        <v>79250</v>
      </c>
      <c r="CB28" s="79">
        <f t="shared" ref="CB28" si="254">BZ28+CA28</f>
        <v>181455</v>
      </c>
      <c r="CC28" s="79">
        <f t="shared" ref="CC28:CD28" si="255">AY28+BN28</f>
        <v>82079</v>
      </c>
      <c r="CD28" s="79">
        <f t="shared" si="255"/>
        <v>70485</v>
      </c>
      <c r="CE28" s="79">
        <f t="shared" ref="CE28" si="256">CC28+CD28</f>
        <v>152564</v>
      </c>
      <c r="CF28" s="79">
        <f t="shared" ref="CF28:CG28" si="257">BB28+BQ28</f>
        <v>1912</v>
      </c>
      <c r="CG28" s="79">
        <f t="shared" si="257"/>
        <v>1058</v>
      </c>
      <c r="CH28" s="79">
        <f t="shared" ref="CH28" si="258">CF28+CG28</f>
        <v>2970</v>
      </c>
      <c r="CI28" s="75">
        <f t="shared" ref="CI28:CJ28" si="259">SUM(CC28,CF28)</f>
        <v>83991</v>
      </c>
      <c r="CJ28" s="75">
        <f t="shared" si="259"/>
        <v>71543</v>
      </c>
      <c r="CK28" s="79">
        <f t="shared" ref="CK28" si="260">SUM(CI28,CJ28)</f>
        <v>155534</v>
      </c>
      <c r="CL28" s="80">
        <f t="shared" ref="CL28:CN28" si="261">IF(BZ28=0,"",CI28/BZ28*100)</f>
        <v>82.178954062912766</v>
      </c>
      <c r="CM28" s="80">
        <f t="shared" si="261"/>
        <v>90.275078864353304</v>
      </c>
      <c r="CN28" s="80">
        <f t="shared" si="261"/>
        <v>85.714915543798739</v>
      </c>
      <c r="CO28" s="78">
        <v>46910</v>
      </c>
      <c r="CP28" s="78">
        <v>33893</v>
      </c>
      <c r="CQ28" s="79">
        <f t="shared" ref="CQ28" si="262">CO28+CP28</f>
        <v>80803</v>
      </c>
      <c r="CR28" s="78">
        <v>38322</v>
      </c>
      <c r="CS28" s="78">
        <v>29828</v>
      </c>
      <c r="CT28" s="79">
        <f t="shared" ref="CT28" si="263">CR28+CS28</f>
        <v>68150</v>
      </c>
      <c r="CU28" s="78">
        <v>564</v>
      </c>
      <c r="CV28" s="78">
        <v>327</v>
      </c>
      <c r="CW28" s="79">
        <f t="shared" ref="CW28" si="264">CU28+CV28</f>
        <v>891</v>
      </c>
      <c r="CX28" s="75">
        <f t="shared" ref="CX28:CY28" si="265">SUM(CR28,CU28)</f>
        <v>38886</v>
      </c>
      <c r="CY28" s="75">
        <f t="shared" si="265"/>
        <v>30155</v>
      </c>
      <c r="CZ28" s="79">
        <f t="shared" ref="CZ28" si="266">SUM(CX28,CY28)</f>
        <v>69041</v>
      </c>
      <c r="DA28" s="80">
        <f t="shared" ref="DA28:DC28" si="267">IF(CO28=0,"",CX28/CO28*100)</f>
        <v>82.894905137497332</v>
      </c>
      <c r="DB28" s="80">
        <f t="shared" si="267"/>
        <v>88.971173988729234</v>
      </c>
      <c r="DC28" s="80">
        <f t="shared" si="267"/>
        <v>85.443609766964101</v>
      </c>
      <c r="DD28" s="78">
        <v>1156</v>
      </c>
      <c r="DE28" s="78">
        <v>603</v>
      </c>
      <c r="DF28" s="79">
        <f t="shared" ref="DF28" si="268">DD28+DE28</f>
        <v>1759</v>
      </c>
      <c r="DG28" s="78">
        <v>702</v>
      </c>
      <c r="DH28" s="78">
        <v>417</v>
      </c>
      <c r="DI28" s="79">
        <f t="shared" ref="DI28" si="269">DG28+DH28</f>
        <v>1119</v>
      </c>
      <c r="DJ28" s="78">
        <v>27</v>
      </c>
      <c r="DK28" s="78">
        <v>14</v>
      </c>
      <c r="DL28" s="85">
        <f t="shared" ref="DL28" si="270">SUM(DJ28:DK28)</f>
        <v>41</v>
      </c>
      <c r="DM28" s="75">
        <f t="shared" ref="DM28:DN28" si="271">SUM(DG28,DJ28)</f>
        <v>729</v>
      </c>
      <c r="DN28" s="75">
        <f t="shared" si="271"/>
        <v>431</v>
      </c>
      <c r="DO28" s="79">
        <f t="shared" ref="DO28" si="272">SUM(DM28,DN28)</f>
        <v>1160</v>
      </c>
      <c r="DP28" s="80">
        <f t="shared" ref="DP28:DR28" si="273">IF(DD28=0,"",DM28/DD28*100)</f>
        <v>63.062283737024217</v>
      </c>
      <c r="DQ28" s="80">
        <f t="shared" si="273"/>
        <v>71.475953565505804</v>
      </c>
      <c r="DR28" s="80">
        <f t="shared" si="273"/>
        <v>65.94656054576464</v>
      </c>
      <c r="DS28" s="79">
        <f t="shared" ref="DS28:DT28" si="274">CO28+DD28</f>
        <v>48066</v>
      </c>
      <c r="DT28" s="79">
        <f t="shared" si="274"/>
        <v>34496</v>
      </c>
      <c r="DU28" s="79">
        <f t="shared" ref="DU28" si="275">DS28+DT28</f>
        <v>82562</v>
      </c>
      <c r="DV28" s="79">
        <f t="shared" ref="DV28:DW28" si="276">CR28+DG28</f>
        <v>39024</v>
      </c>
      <c r="DW28" s="79">
        <f t="shared" si="276"/>
        <v>30245</v>
      </c>
      <c r="DX28" s="79">
        <f t="shared" ref="DX28" si="277">DV28+DW28</f>
        <v>69269</v>
      </c>
      <c r="DY28" s="79">
        <f t="shared" ref="DY28:DZ28" si="278">CU28+DJ28</f>
        <v>591</v>
      </c>
      <c r="DZ28" s="79">
        <f t="shared" si="278"/>
        <v>341</v>
      </c>
      <c r="EA28" s="79">
        <f t="shared" ref="EA28" si="279">DY28+DZ28</f>
        <v>932</v>
      </c>
      <c r="EB28" s="75">
        <f t="shared" ref="EB28:EC28" si="280">SUM(DV28,DY28)</f>
        <v>39615</v>
      </c>
      <c r="EC28" s="75">
        <f t="shared" si="280"/>
        <v>30586</v>
      </c>
      <c r="ED28" s="79">
        <f t="shared" ref="ED28" si="281">SUM(EB28,EC28)</f>
        <v>70201</v>
      </c>
      <c r="EE28" s="80">
        <f t="shared" ref="EE28:EG28" si="282">IF(DS28=0,"",EB28/DS28*100)</f>
        <v>82.417925352640125</v>
      </c>
      <c r="EF28" s="80">
        <f t="shared" si="282"/>
        <v>88.665352504638221</v>
      </c>
      <c r="EG28" s="80">
        <f t="shared" si="282"/>
        <v>85.028221215571335</v>
      </c>
      <c r="EH28" s="82">
        <f>AP28</f>
        <v>649062</v>
      </c>
      <c r="EI28" s="82">
        <f t="shared" ref="EI28:EJ28" si="283">AQ28</f>
        <v>541750</v>
      </c>
      <c r="EJ28" s="82">
        <f t="shared" si="283"/>
        <v>1190812</v>
      </c>
      <c r="EK28" s="90">
        <v>37963</v>
      </c>
      <c r="EL28" s="90">
        <v>59528</v>
      </c>
      <c r="EM28" s="82">
        <v>97491</v>
      </c>
      <c r="EN28" s="82">
        <v>214743</v>
      </c>
      <c r="EO28" s="82">
        <v>239166</v>
      </c>
      <c r="EP28" s="82">
        <v>453909</v>
      </c>
      <c r="EQ28" s="83">
        <v>5.8663184652352287</v>
      </c>
      <c r="ER28" s="83">
        <v>11.001171674311502</v>
      </c>
      <c r="ES28" s="83">
        <v>8.2046487202511944</v>
      </c>
      <c r="ET28" s="84">
        <v>33.183647925085182</v>
      </c>
      <c r="EU28" s="84">
        <v>44.199472931366493</v>
      </c>
      <c r="EV28" s="84">
        <v>38.200078940214993</v>
      </c>
      <c r="EW28" s="82">
        <f>CI28</f>
        <v>83991</v>
      </c>
      <c r="EX28" s="82">
        <f t="shared" ref="EX28:EY28" si="284">CJ28</f>
        <v>71543</v>
      </c>
      <c r="EY28" s="82">
        <f t="shared" si="284"/>
        <v>155534</v>
      </c>
      <c r="EZ28" s="90">
        <v>2661</v>
      </c>
      <c r="FA28" s="90">
        <v>4186</v>
      </c>
      <c r="FB28" s="82">
        <v>6847</v>
      </c>
      <c r="FC28" s="82">
        <v>24999</v>
      </c>
      <c r="FD28" s="82">
        <v>28446</v>
      </c>
      <c r="FE28" s="82">
        <v>53445</v>
      </c>
      <c r="FF28" s="83">
        <v>3.1723513072090226</v>
      </c>
      <c r="FG28" s="83">
        <v>5.8539723383724667</v>
      </c>
      <c r="FH28" s="83">
        <v>4.4063891677607021</v>
      </c>
      <c r="FI28" s="84">
        <v>29.802935110454097</v>
      </c>
      <c r="FJ28" s="84">
        <v>39.780720768596076</v>
      </c>
      <c r="FK28" s="84">
        <v>34.394547841532159</v>
      </c>
      <c r="FL28" s="82">
        <f>EB28</f>
        <v>39615</v>
      </c>
      <c r="FM28" s="82">
        <f t="shared" ref="FM28:FN28" si="285">EC28</f>
        <v>30586</v>
      </c>
      <c r="FN28" s="82">
        <f t="shared" si="285"/>
        <v>70201</v>
      </c>
      <c r="FO28" s="90">
        <v>680</v>
      </c>
      <c r="FP28" s="90">
        <v>796</v>
      </c>
      <c r="FQ28" s="82">
        <v>1476</v>
      </c>
      <c r="FR28" s="82">
        <v>11937</v>
      </c>
      <c r="FS28" s="82">
        <v>11237</v>
      </c>
      <c r="FT28" s="82">
        <v>23174</v>
      </c>
      <c r="FU28" s="83">
        <v>1.7165215196264043</v>
      </c>
      <c r="FV28" s="83">
        <v>2.6024978748446999</v>
      </c>
      <c r="FW28" s="83">
        <v>2.1025341519351577</v>
      </c>
      <c r="FX28" s="84">
        <v>30.132525558500571</v>
      </c>
      <c r="FY28" s="84">
        <v>36.739030929183286</v>
      </c>
      <c r="FZ28" s="84">
        <v>33.010925770288175</v>
      </c>
    </row>
    <row r="29" spans="1:182" s="70" customFormat="1" ht="36" customHeight="1">
      <c r="A29" s="94">
        <v>20</v>
      </c>
      <c r="B29" s="183" t="s">
        <v>45</v>
      </c>
      <c r="C29" s="75">
        <v>328363</v>
      </c>
      <c r="D29" s="75">
        <v>249320</v>
      </c>
      <c r="E29" s="76">
        <v>577683</v>
      </c>
      <c r="F29" s="75">
        <v>207296</v>
      </c>
      <c r="G29" s="75">
        <v>172772</v>
      </c>
      <c r="H29" s="77">
        <v>380068</v>
      </c>
      <c r="I29" s="78">
        <v>31430</v>
      </c>
      <c r="J29" s="78">
        <v>25783</v>
      </c>
      <c r="K29" s="89">
        <v>57213</v>
      </c>
      <c r="L29" s="75">
        <v>238726</v>
      </c>
      <c r="M29" s="75">
        <v>198555</v>
      </c>
      <c r="N29" s="75">
        <v>437281</v>
      </c>
      <c r="O29" s="80">
        <v>72.701857395626178</v>
      </c>
      <c r="P29" s="80">
        <v>79.638617038344293</v>
      </c>
      <c r="Q29" s="80">
        <v>75.69566700075994</v>
      </c>
      <c r="R29" s="75">
        <v>113604</v>
      </c>
      <c r="S29" s="75">
        <v>61309</v>
      </c>
      <c r="T29" s="77">
        <v>174913</v>
      </c>
      <c r="U29" s="75">
        <v>32220</v>
      </c>
      <c r="V29" s="75">
        <v>19148</v>
      </c>
      <c r="W29" s="77">
        <v>51368</v>
      </c>
      <c r="X29" s="78">
        <v>11855</v>
      </c>
      <c r="Y29" s="78">
        <v>8129</v>
      </c>
      <c r="Z29" s="79">
        <v>19984</v>
      </c>
      <c r="AA29" s="75">
        <v>44075</v>
      </c>
      <c r="AB29" s="75">
        <v>27277</v>
      </c>
      <c r="AC29" s="79">
        <v>71352</v>
      </c>
      <c r="AD29" s="80">
        <v>38.797049399669028</v>
      </c>
      <c r="AE29" s="80">
        <v>44.491020894159092</v>
      </c>
      <c r="AF29" s="80">
        <v>40.792851303219315</v>
      </c>
      <c r="AG29" s="79">
        <v>441967</v>
      </c>
      <c r="AH29" s="79">
        <v>310629</v>
      </c>
      <c r="AI29" s="79">
        <v>752596</v>
      </c>
      <c r="AJ29" s="79">
        <v>239516</v>
      </c>
      <c r="AK29" s="79">
        <v>191920</v>
      </c>
      <c r="AL29" s="79">
        <v>431436</v>
      </c>
      <c r="AM29" s="79">
        <v>43285</v>
      </c>
      <c r="AN29" s="79">
        <v>33912</v>
      </c>
      <c r="AO29" s="79">
        <v>77197</v>
      </c>
      <c r="AP29" s="75">
        <v>282801</v>
      </c>
      <c r="AQ29" s="75">
        <v>225832</v>
      </c>
      <c r="AR29" s="79">
        <v>508633</v>
      </c>
      <c r="AS29" s="80">
        <v>63.986903999619884</v>
      </c>
      <c r="AT29" s="80">
        <v>72.701518531753322</v>
      </c>
      <c r="AU29" s="80">
        <v>67.583803262308066</v>
      </c>
      <c r="AV29" s="78">
        <v>50421</v>
      </c>
      <c r="AW29" s="78">
        <v>34339</v>
      </c>
      <c r="AX29" s="79">
        <v>84760</v>
      </c>
      <c r="AY29" s="78">
        <v>29733</v>
      </c>
      <c r="AZ29" s="78">
        <v>22307</v>
      </c>
      <c r="BA29" s="79">
        <v>52040</v>
      </c>
      <c r="BB29" s="78">
        <v>5121</v>
      </c>
      <c r="BC29" s="78">
        <v>3990</v>
      </c>
      <c r="BD29" s="79">
        <v>9111</v>
      </c>
      <c r="BE29" s="75">
        <v>34854</v>
      </c>
      <c r="BF29" s="75">
        <v>26297</v>
      </c>
      <c r="BG29" s="79">
        <v>61151</v>
      </c>
      <c r="BH29" s="80">
        <v>69.125959421669549</v>
      </c>
      <c r="BI29" s="80">
        <v>76.580564372870498</v>
      </c>
      <c r="BJ29" s="80">
        <v>72.146059462010385</v>
      </c>
      <c r="BK29" s="78">
        <v>19322</v>
      </c>
      <c r="BL29" s="78">
        <v>10236</v>
      </c>
      <c r="BM29" s="79">
        <v>29558</v>
      </c>
      <c r="BN29" s="78">
        <v>5145</v>
      </c>
      <c r="BO29" s="78">
        <v>2846</v>
      </c>
      <c r="BP29" s="79">
        <v>7991</v>
      </c>
      <c r="BQ29" s="78">
        <v>2111</v>
      </c>
      <c r="BR29" s="78">
        <v>1356</v>
      </c>
      <c r="BS29" s="79">
        <v>3467</v>
      </c>
      <c r="BT29" s="75">
        <v>7256</v>
      </c>
      <c r="BU29" s="75">
        <v>4202</v>
      </c>
      <c r="BV29" s="79">
        <v>11458</v>
      </c>
      <c r="BW29" s="80">
        <v>37.553048338681293</v>
      </c>
      <c r="BX29" s="80">
        <v>41.051191871824933</v>
      </c>
      <c r="BY29" s="80">
        <v>38.764463089518912</v>
      </c>
      <c r="BZ29" s="79">
        <v>69743</v>
      </c>
      <c r="CA29" s="79">
        <v>44575</v>
      </c>
      <c r="CB29" s="79">
        <v>114318</v>
      </c>
      <c r="CC29" s="79">
        <v>34878</v>
      </c>
      <c r="CD29" s="79">
        <v>25153</v>
      </c>
      <c r="CE29" s="79">
        <v>60031</v>
      </c>
      <c r="CF29" s="79">
        <v>7232</v>
      </c>
      <c r="CG29" s="79">
        <v>5346</v>
      </c>
      <c r="CH29" s="79">
        <v>12578</v>
      </c>
      <c r="CI29" s="75">
        <v>42110</v>
      </c>
      <c r="CJ29" s="75">
        <v>30499</v>
      </c>
      <c r="CK29" s="79">
        <v>72609</v>
      </c>
      <c r="CL29" s="80">
        <v>60.378819379722692</v>
      </c>
      <c r="CM29" s="80">
        <v>68.421761076836802</v>
      </c>
      <c r="CN29" s="80">
        <v>63.514932031701044</v>
      </c>
      <c r="CO29" s="78">
        <v>40780</v>
      </c>
      <c r="CP29" s="78">
        <v>35409</v>
      </c>
      <c r="CQ29" s="79">
        <v>76189</v>
      </c>
      <c r="CR29" s="78">
        <v>22314</v>
      </c>
      <c r="CS29" s="78">
        <v>19624</v>
      </c>
      <c r="CT29" s="79">
        <v>41938</v>
      </c>
      <c r="CU29" s="78">
        <v>4008</v>
      </c>
      <c r="CV29" s="78">
        <v>4129</v>
      </c>
      <c r="CW29" s="79">
        <v>8137</v>
      </c>
      <c r="CX29" s="75">
        <v>26322</v>
      </c>
      <c r="CY29" s="75">
        <v>23753</v>
      </c>
      <c r="CZ29" s="79">
        <v>50075</v>
      </c>
      <c r="DA29" s="80">
        <v>64.546346248160873</v>
      </c>
      <c r="DB29" s="80">
        <v>67.081815357677428</v>
      </c>
      <c r="DC29" s="80">
        <v>65.724710916273992</v>
      </c>
      <c r="DD29" s="78">
        <v>20346</v>
      </c>
      <c r="DE29" s="78">
        <v>11471</v>
      </c>
      <c r="DF29" s="79">
        <v>31817</v>
      </c>
      <c r="DG29" s="78">
        <v>4705</v>
      </c>
      <c r="DH29" s="78">
        <v>2683</v>
      </c>
      <c r="DI29" s="79">
        <v>7388</v>
      </c>
      <c r="DJ29" s="78">
        <v>1900</v>
      </c>
      <c r="DK29" s="78">
        <v>1236</v>
      </c>
      <c r="DL29" s="85">
        <v>3136</v>
      </c>
      <c r="DM29" s="75">
        <v>6605</v>
      </c>
      <c r="DN29" s="75">
        <v>3919</v>
      </c>
      <c r="DO29" s="79">
        <v>10524</v>
      </c>
      <c r="DP29" s="80">
        <v>32.463383466037548</v>
      </c>
      <c r="DQ29" s="80">
        <v>34.164414610757568</v>
      </c>
      <c r="DR29" s="80">
        <v>33.076657132979228</v>
      </c>
      <c r="DS29" s="79">
        <v>61126</v>
      </c>
      <c r="DT29" s="79">
        <v>46880</v>
      </c>
      <c r="DU29" s="79">
        <v>108006</v>
      </c>
      <c r="DV29" s="79">
        <v>27019</v>
      </c>
      <c r="DW29" s="79">
        <v>22307</v>
      </c>
      <c r="DX29" s="79">
        <v>49326</v>
      </c>
      <c r="DY29" s="79">
        <v>5908</v>
      </c>
      <c r="DZ29" s="79">
        <v>5365</v>
      </c>
      <c r="EA29" s="79">
        <v>11273</v>
      </c>
      <c r="EB29" s="75">
        <v>32927</v>
      </c>
      <c r="EC29" s="75">
        <v>27672</v>
      </c>
      <c r="ED29" s="79">
        <v>60599</v>
      </c>
      <c r="EE29" s="80">
        <v>53.86742139187907</v>
      </c>
      <c r="EF29" s="80">
        <v>59.027303754266214</v>
      </c>
      <c r="EG29" s="80">
        <v>56.107068125844862</v>
      </c>
      <c r="EH29" s="82">
        <v>282801</v>
      </c>
      <c r="EI29" s="82">
        <v>225832</v>
      </c>
      <c r="EJ29" s="82">
        <v>508633</v>
      </c>
      <c r="EK29" s="90">
        <v>25706</v>
      </c>
      <c r="EL29" s="90">
        <v>23957</v>
      </c>
      <c r="EM29" s="82">
        <v>49663</v>
      </c>
      <c r="EN29" s="82">
        <v>83007</v>
      </c>
      <c r="EO29" s="82">
        <v>75039</v>
      </c>
      <c r="EP29" s="82">
        <v>158046</v>
      </c>
      <c r="EQ29" s="83">
        <v>9.0897839823763</v>
      </c>
      <c r="ER29" s="83">
        <v>10.608328314853519</v>
      </c>
      <c r="ES29" s="83">
        <v>9.764014525207763</v>
      </c>
      <c r="ET29" s="84">
        <v>29.351734965576497</v>
      </c>
      <c r="EU29" s="84">
        <v>33.227797654893898</v>
      </c>
      <c r="EV29" s="84">
        <v>31.072698782815902</v>
      </c>
      <c r="EW29" s="82">
        <v>42110</v>
      </c>
      <c r="EX29" s="82">
        <v>30499</v>
      </c>
      <c r="EY29" s="82">
        <v>72609</v>
      </c>
      <c r="EZ29" s="90">
        <v>2584</v>
      </c>
      <c r="FA29" s="90">
        <v>1987</v>
      </c>
      <c r="FB29" s="82">
        <v>4571</v>
      </c>
      <c r="FC29" s="82">
        <v>11572</v>
      </c>
      <c r="FD29" s="82">
        <v>9469</v>
      </c>
      <c r="FE29" s="82">
        <v>21041</v>
      </c>
      <c r="FF29" s="83">
        <v>6.1363096651626687</v>
      </c>
      <c r="FG29" s="83">
        <v>6.5149677038591429</v>
      </c>
      <c r="FH29" s="83">
        <v>6.2953628338084808</v>
      </c>
      <c r="FI29" s="84">
        <v>27.480408454048916</v>
      </c>
      <c r="FJ29" s="84">
        <v>31.046919571133479</v>
      </c>
      <c r="FK29" s="84">
        <v>28.978501287719151</v>
      </c>
      <c r="FL29" s="82">
        <v>32927</v>
      </c>
      <c r="FM29" s="82">
        <v>27672</v>
      </c>
      <c r="FN29" s="82">
        <v>60599</v>
      </c>
      <c r="FO29" s="90">
        <v>867</v>
      </c>
      <c r="FP29" s="90">
        <v>743</v>
      </c>
      <c r="FQ29" s="82">
        <v>1610</v>
      </c>
      <c r="FR29" s="82">
        <v>7221</v>
      </c>
      <c r="FS29" s="82">
        <v>6079</v>
      </c>
      <c r="FT29" s="82">
        <v>13300</v>
      </c>
      <c r="FU29" s="83">
        <v>2.633097458013181</v>
      </c>
      <c r="FV29" s="83">
        <v>2.685024573576178</v>
      </c>
      <c r="FW29" s="83">
        <v>2.6568095183088829</v>
      </c>
      <c r="FX29" s="84">
        <v>21.930330731618429</v>
      </c>
      <c r="FY29" s="84">
        <v>21.968054350968487</v>
      </c>
      <c r="FZ29" s="84">
        <v>21.947556890377729</v>
      </c>
    </row>
    <row r="30" spans="1:182" s="67" customFormat="1" ht="29.25" customHeight="1">
      <c r="A30" s="94">
        <v>21</v>
      </c>
      <c r="B30" s="183" t="s">
        <v>46</v>
      </c>
      <c r="C30" s="75">
        <v>12218</v>
      </c>
      <c r="D30" s="75">
        <v>11724</v>
      </c>
      <c r="E30" s="76">
        <f t="shared" ref="E30" si="286">C30+D30</f>
        <v>23942</v>
      </c>
      <c r="F30" s="75">
        <v>7653</v>
      </c>
      <c r="G30" s="75">
        <v>7217</v>
      </c>
      <c r="H30" s="77">
        <f t="shared" ref="H30" si="287">F30+G30</f>
        <v>14870</v>
      </c>
      <c r="I30" s="78">
        <v>1595</v>
      </c>
      <c r="J30" s="78">
        <v>1746</v>
      </c>
      <c r="K30" s="89">
        <f t="shared" ref="K30" si="288">I30+J30</f>
        <v>3341</v>
      </c>
      <c r="L30" s="75">
        <f t="shared" ref="L30:N30" si="289">SUM(F30,I30)</f>
        <v>9248</v>
      </c>
      <c r="M30" s="75">
        <f t="shared" si="289"/>
        <v>8963</v>
      </c>
      <c r="N30" s="75">
        <f t="shared" si="289"/>
        <v>18211</v>
      </c>
      <c r="O30" s="80">
        <f t="shared" ref="O30:Q30" si="290">L30/C30*100</f>
        <v>75.691602553609428</v>
      </c>
      <c r="P30" s="80">
        <f t="shared" si="290"/>
        <v>76.450017059024219</v>
      </c>
      <c r="Q30" s="80">
        <f t="shared" si="290"/>
        <v>76.062985548408662</v>
      </c>
      <c r="R30" s="75">
        <v>426</v>
      </c>
      <c r="S30" s="75">
        <v>364</v>
      </c>
      <c r="T30" s="77">
        <f t="shared" ref="T30" si="291">R30+S30</f>
        <v>790</v>
      </c>
      <c r="U30" s="75">
        <v>140</v>
      </c>
      <c r="V30" s="75">
        <v>117</v>
      </c>
      <c r="W30" s="77">
        <f t="shared" ref="W30" si="292">U30+V30</f>
        <v>257</v>
      </c>
      <c r="X30" s="78">
        <v>19</v>
      </c>
      <c r="Y30" s="78">
        <v>22</v>
      </c>
      <c r="Z30" s="79">
        <f t="shared" ref="Z30" si="293">X30+Y30</f>
        <v>41</v>
      </c>
      <c r="AA30" s="75">
        <f t="shared" ref="AA30:AB30" si="294">SUM(U30,X30)</f>
        <v>159</v>
      </c>
      <c r="AB30" s="75">
        <f t="shared" si="294"/>
        <v>139</v>
      </c>
      <c r="AC30" s="79">
        <f t="shared" ref="AC30" si="295">SUM(AA30,AB30)</f>
        <v>298</v>
      </c>
      <c r="AD30" s="80">
        <f t="shared" ref="AD30:AF30" si="296">IF(R30=0,"",AA30/R30*100)</f>
        <v>37.323943661971832</v>
      </c>
      <c r="AE30" s="80">
        <f t="shared" si="296"/>
        <v>38.186813186813183</v>
      </c>
      <c r="AF30" s="80">
        <f t="shared" si="296"/>
        <v>37.721518987341774</v>
      </c>
      <c r="AG30" s="79">
        <f t="shared" ref="AG30:AH30" si="297">C30+R30</f>
        <v>12644</v>
      </c>
      <c r="AH30" s="79">
        <f t="shared" si="297"/>
        <v>12088</v>
      </c>
      <c r="AI30" s="79">
        <f t="shared" ref="AI30" si="298">AG30+AH30</f>
        <v>24732</v>
      </c>
      <c r="AJ30" s="79">
        <f t="shared" ref="AJ30:AK30" si="299">F30+U30</f>
        <v>7793</v>
      </c>
      <c r="AK30" s="79">
        <f t="shared" si="299"/>
        <v>7334</v>
      </c>
      <c r="AL30" s="79">
        <f t="shared" ref="AL30" si="300">AJ30+AK30</f>
        <v>15127</v>
      </c>
      <c r="AM30" s="79">
        <f t="shared" ref="AM30:AN30" si="301">I30+X30</f>
        <v>1614</v>
      </c>
      <c r="AN30" s="79">
        <f t="shared" si="301"/>
        <v>1768</v>
      </c>
      <c r="AO30" s="79">
        <f t="shared" ref="AO30" si="302">AM30+AN30</f>
        <v>3382</v>
      </c>
      <c r="AP30" s="75">
        <f t="shared" ref="AP30:AQ30" si="303">SUM(AJ30,AM30)</f>
        <v>9407</v>
      </c>
      <c r="AQ30" s="75">
        <f t="shared" si="303"/>
        <v>9102</v>
      </c>
      <c r="AR30" s="79">
        <f t="shared" ref="AR30" si="304">SUM(AP30,AQ30)</f>
        <v>18509</v>
      </c>
      <c r="AS30" s="80">
        <f t="shared" ref="AS30:AU30" si="305">IF(AG30=0,"",AP30/AG30*100)</f>
        <v>74.398924391015498</v>
      </c>
      <c r="AT30" s="80">
        <f t="shared" si="305"/>
        <v>75.297816015883527</v>
      </c>
      <c r="AU30" s="80">
        <f t="shared" si="305"/>
        <v>74.838266213812062</v>
      </c>
      <c r="AV30" s="78">
        <v>471</v>
      </c>
      <c r="AW30" s="78">
        <v>474</v>
      </c>
      <c r="AX30" s="79">
        <f t="shared" ref="AX30" si="306">AV30+AW30</f>
        <v>945</v>
      </c>
      <c r="AY30" s="78">
        <v>327</v>
      </c>
      <c r="AZ30" s="78">
        <v>320</v>
      </c>
      <c r="BA30" s="79">
        <f t="shared" ref="BA30" si="307">AY30+AZ30</f>
        <v>647</v>
      </c>
      <c r="BB30" s="78">
        <v>60</v>
      </c>
      <c r="BC30" s="78">
        <v>74</v>
      </c>
      <c r="BD30" s="79">
        <f t="shared" ref="BD30" si="308">BB30+BC30</f>
        <v>134</v>
      </c>
      <c r="BE30" s="75">
        <f t="shared" ref="BE30:BF30" si="309">SUM(AY30,BB30)</f>
        <v>387</v>
      </c>
      <c r="BF30" s="75">
        <f t="shared" si="309"/>
        <v>394</v>
      </c>
      <c r="BG30" s="79">
        <f t="shared" ref="BG30" si="310">SUM(BE30,BF30)</f>
        <v>781</v>
      </c>
      <c r="BH30" s="80">
        <f t="shared" ref="BH30:BJ30" si="311">IF(AV30=0,"",BE30/AV30*100)</f>
        <v>82.165605095541409</v>
      </c>
      <c r="BI30" s="80">
        <f t="shared" si="311"/>
        <v>83.122362869198312</v>
      </c>
      <c r="BJ30" s="80">
        <f t="shared" si="311"/>
        <v>82.645502645502646</v>
      </c>
      <c r="BK30" s="78">
        <v>11</v>
      </c>
      <c r="BL30" s="78">
        <v>5</v>
      </c>
      <c r="BM30" s="79">
        <f t="shared" ref="BM30" si="312">BK30+BL30</f>
        <v>16</v>
      </c>
      <c r="BN30" s="78">
        <v>2</v>
      </c>
      <c r="BO30" s="78">
        <v>1</v>
      </c>
      <c r="BP30" s="79">
        <f t="shared" ref="BP30" si="313">BN30+BO30</f>
        <v>3</v>
      </c>
      <c r="BQ30" s="78">
        <v>1</v>
      </c>
      <c r="BR30" s="170">
        <v>0</v>
      </c>
      <c r="BS30" s="79">
        <f t="shared" ref="BS30" si="314">BQ30+BR30</f>
        <v>1</v>
      </c>
      <c r="BT30" s="75">
        <f t="shared" ref="BT30:BU30" si="315">SUM(BN30,BQ30)</f>
        <v>3</v>
      </c>
      <c r="BU30" s="75">
        <f t="shared" si="315"/>
        <v>1</v>
      </c>
      <c r="BV30" s="79">
        <f t="shared" ref="BV30" si="316">SUM(BT30,BU30)</f>
        <v>4</v>
      </c>
      <c r="BW30" s="80">
        <f t="shared" ref="BW30:BY30" si="317">IF(BK30=0,"",BT30/BK30*100)</f>
        <v>27.27272727272727</v>
      </c>
      <c r="BX30" s="80">
        <f t="shared" si="317"/>
        <v>20</v>
      </c>
      <c r="BY30" s="80">
        <f t="shared" si="317"/>
        <v>25</v>
      </c>
      <c r="BZ30" s="79">
        <f t="shared" ref="BZ30:CA30" si="318">AV30+BK30</f>
        <v>482</v>
      </c>
      <c r="CA30" s="79">
        <f t="shared" si="318"/>
        <v>479</v>
      </c>
      <c r="CB30" s="79">
        <f t="shared" ref="CB30" si="319">BZ30+CA30</f>
        <v>961</v>
      </c>
      <c r="CC30" s="79">
        <f t="shared" ref="CC30:CD30" si="320">AY30+BN30</f>
        <v>329</v>
      </c>
      <c r="CD30" s="79">
        <f t="shared" si="320"/>
        <v>321</v>
      </c>
      <c r="CE30" s="79">
        <f t="shared" ref="CE30" si="321">CC30+CD30</f>
        <v>650</v>
      </c>
      <c r="CF30" s="79">
        <f t="shared" ref="CF30:CG30" si="322">BB30+BQ30</f>
        <v>61</v>
      </c>
      <c r="CG30" s="79">
        <f t="shared" si="322"/>
        <v>74</v>
      </c>
      <c r="CH30" s="79">
        <f t="shared" ref="CH30" si="323">CF30+CG30</f>
        <v>135</v>
      </c>
      <c r="CI30" s="75">
        <f t="shared" ref="CI30:CJ30" si="324">SUM(CC30,CF30)</f>
        <v>390</v>
      </c>
      <c r="CJ30" s="75">
        <f t="shared" si="324"/>
        <v>395</v>
      </c>
      <c r="CK30" s="79">
        <f t="shared" ref="CK30" si="325">SUM(CI30,CJ30)</f>
        <v>785</v>
      </c>
      <c r="CL30" s="80">
        <f t="shared" ref="CL30:CN30" si="326">IF(BZ30=0,"",CI30/BZ30*100)</f>
        <v>80.912863070539416</v>
      </c>
      <c r="CM30" s="80">
        <f t="shared" si="326"/>
        <v>82.463465553235906</v>
      </c>
      <c r="CN30" s="80">
        <f t="shared" si="326"/>
        <v>81.685744016649323</v>
      </c>
      <c r="CO30" s="78">
        <v>4449</v>
      </c>
      <c r="CP30" s="78">
        <v>4435</v>
      </c>
      <c r="CQ30" s="79">
        <f t="shared" ref="CQ30" si="327">CO30+CP30</f>
        <v>8884</v>
      </c>
      <c r="CR30" s="78">
        <v>2756</v>
      </c>
      <c r="CS30" s="78">
        <v>2632</v>
      </c>
      <c r="CT30" s="79">
        <f t="shared" ref="CT30" si="328">CR30+CS30</f>
        <v>5388</v>
      </c>
      <c r="CU30" s="78">
        <v>593</v>
      </c>
      <c r="CV30" s="78">
        <v>701</v>
      </c>
      <c r="CW30" s="79">
        <f t="shared" ref="CW30" si="329">CU30+CV30</f>
        <v>1294</v>
      </c>
      <c r="CX30" s="75">
        <f t="shared" ref="CX30:CY30" si="330">SUM(CR30,CU30)</f>
        <v>3349</v>
      </c>
      <c r="CY30" s="75">
        <f t="shared" si="330"/>
        <v>3333</v>
      </c>
      <c r="CZ30" s="79">
        <f t="shared" ref="CZ30" si="331">SUM(CX30,CY30)</f>
        <v>6682</v>
      </c>
      <c r="DA30" s="80">
        <f t="shared" ref="DA30:DC30" si="332">IF(CO30=0,"",CX30/CO30*100)</f>
        <v>75.275342773657002</v>
      </c>
      <c r="DB30" s="80">
        <f t="shared" si="332"/>
        <v>75.152198421646005</v>
      </c>
      <c r="DC30" s="80">
        <f t="shared" si="332"/>
        <v>75.213867627194958</v>
      </c>
      <c r="DD30" s="78">
        <v>133</v>
      </c>
      <c r="DE30" s="78">
        <v>113</v>
      </c>
      <c r="DF30" s="79">
        <f t="shared" ref="DF30" si="333">DD30+DE30</f>
        <v>246</v>
      </c>
      <c r="DG30" s="78">
        <v>42</v>
      </c>
      <c r="DH30" s="78">
        <v>37</v>
      </c>
      <c r="DI30" s="79">
        <f t="shared" ref="DI30" si="334">DG30+DH30</f>
        <v>79</v>
      </c>
      <c r="DJ30" s="78">
        <v>9</v>
      </c>
      <c r="DK30" s="78">
        <v>9</v>
      </c>
      <c r="DL30" s="85">
        <f t="shared" ref="DL30" si="335">SUM(DJ30:DK30)</f>
        <v>18</v>
      </c>
      <c r="DM30" s="75">
        <f t="shared" ref="DM30:DN30" si="336">SUM(DG30,DJ30)</f>
        <v>51</v>
      </c>
      <c r="DN30" s="75">
        <f t="shared" si="336"/>
        <v>46</v>
      </c>
      <c r="DO30" s="79">
        <f t="shared" ref="DO30" si="337">SUM(DM30,DN30)</f>
        <v>97</v>
      </c>
      <c r="DP30" s="80">
        <f t="shared" ref="DP30:DR30" si="338">IF(DD30=0,"",DM30/DD30*100)</f>
        <v>38.345864661654133</v>
      </c>
      <c r="DQ30" s="80">
        <f t="shared" si="338"/>
        <v>40.707964601769916</v>
      </c>
      <c r="DR30" s="80">
        <f t="shared" si="338"/>
        <v>39.430894308943088</v>
      </c>
      <c r="DS30" s="79">
        <f t="shared" ref="DS30:DT30" si="339">CO30+DD30</f>
        <v>4582</v>
      </c>
      <c r="DT30" s="79">
        <f t="shared" si="339"/>
        <v>4548</v>
      </c>
      <c r="DU30" s="79">
        <f t="shared" ref="DU30" si="340">DS30+DT30</f>
        <v>9130</v>
      </c>
      <c r="DV30" s="79">
        <f t="shared" ref="DV30:DW30" si="341">CR30+DG30</f>
        <v>2798</v>
      </c>
      <c r="DW30" s="79">
        <f t="shared" si="341"/>
        <v>2669</v>
      </c>
      <c r="DX30" s="79">
        <f t="shared" ref="DX30" si="342">DV30+DW30</f>
        <v>5467</v>
      </c>
      <c r="DY30" s="79">
        <f t="shared" ref="DY30:DZ30" si="343">CU30+DJ30</f>
        <v>602</v>
      </c>
      <c r="DZ30" s="79">
        <f t="shared" si="343"/>
        <v>710</v>
      </c>
      <c r="EA30" s="79">
        <f t="shared" ref="EA30" si="344">DY30+DZ30</f>
        <v>1312</v>
      </c>
      <c r="EB30" s="75">
        <f t="shared" ref="EB30:EC30" si="345">SUM(DV30,DY30)</f>
        <v>3400</v>
      </c>
      <c r="EC30" s="75">
        <f t="shared" si="345"/>
        <v>3379</v>
      </c>
      <c r="ED30" s="79">
        <f t="shared" ref="ED30" si="346">SUM(EB30,EC30)</f>
        <v>6779</v>
      </c>
      <c r="EE30" s="80">
        <f t="shared" ref="EE30:EG30" si="347">IF(DS30=0,"",EB30/DS30*100)</f>
        <v>74.203404626800534</v>
      </c>
      <c r="EF30" s="80">
        <f t="shared" si="347"/>
        <v>74.296394019349165</v>
      </c>
      <c r="EG30" s="80">
        <f t="shared" si="347"/>
        <v>74.249726177437026</v>
      </c>
      <c r="EH30" s="82">
        <f t="shared" ref="EH30:EJ30" si="348">AP30</f>
        <v>9407</v>
      </c>
      <c r="EI30" s="82">
        <f t="shared" si="348"/>
        <v>9102</v>
      </c>
      <c r="EJ30" s="82">
        <f t="shared" si="348"/>
        <v>18509</v>
      </c>
      <c r="EK30" s="97">
        <v>570</v>
      </c>
      <c r="EL30" s="97">
        <v>598</v>
      </c>
      <c r="EM30" s="97">
        <f t="shared" ref="EM30" si="349">EK30+EL30</f>
        <v>1168</v>
      </c>
      <c r="EN30" s="97">
        <v>4113</v>
      </c>
      <c r="EO30" s="97">
        <v>4367</v>
      </c>
      <c r="EP30" s="97">
        <f t="shared" ref="EP30" si="350">EN30+EO30</f>
        <v>8480</v>
      </c>
      <c r="EQ30" s="99">
        <f t="shared" ref="EQ30:ES30" si="351">EK30/EH30%</f>
        <v>6.0593175294993094</v>
      </c>
      <c r="ER30" s="99">
        <f t="shared" si="351"/>
        <v>6.5699846187651065</v>
      </c>
      <c r="ES30" s="99">
        <f t="shared" si="351"/>
        <v>6.310443567993949</v>
      </c>
      <c r="ET30" s="102">
        <f t="shared" ref="ET30:EV30" si="352">EN30/EH30%</f>
        <v>43.722759647071335</v>
      </c>
      <c r="EU30" s="102">
        <f t="shared" si="352"/>
        <v>47.978466271149202</v>
      </c>
      <c r="EV30" s="102">
        <f t="shared" si="352"/>
        <v>45.815549192284834</v>
      </c>
      <c r="EW30" s="82">
        <f t="shared" ref="EW30:EY30" si="353">CI30</f>
        <v>390</v>
      </c>
      <c r="EX30" s="82">
        <f t="shared" si="353"/>
        <v>395</v>
      </c>
      <c r="EY30" s="82">
        <f t="shared" si="353"/>
        <v>785</v>
      </c>
      <c r="EZ30" s="97">
        <v>26</v>
      </c>
      <c r="FA30" s="97">
        <v>24</v>
      </c>
      <c r="FB30" s="97">
        <f t="shared" ref="FB30" si="354">EZ30+FA30</f>
        <v>50</v>
      </c>
      <c r="FC30" s="97">
        <v>165</v>
      </c>
      <c r="FD30" s="97">
        <v>170</v>
      </c>
      <c r="FE30" s="97">
        <f t="shared" ref="FE30" si="355">FC30+FD30</f>
        <v>335</v>
      </c>
      <c r="FF30" s="99">
        <f t="shared" ref="FF30:FH30" si="356">EZ30/EW30%</f>
        <v>6.666666666666667</v>
      </c>
      <c r="FG30" s="99">
        <f t="shared" si="356"/>
        <v>6.0759493670886071</v>
      </c>
      <c r="FH30" s="99">
        <f t="shared" si="356"/>
        <v>6.369426751592357</v>
      </c>
      <c r="FI30" s="102">
        <f t="shared" ref="FI30:FK30" si="357">FC30/EW30%</f>
        <v>42.307692307692307</v>
      </c>
      <c r="FJ30" s="102">
        <f t="shared" si="357"/>
        <v>43.037974683544299</v>
      </c>
      <c r="FK30" s="102">
        <f t="shared" si="357"/>
        <v>42.675159235668794</v>
      </c>
      <c r="FL30" s="82">
        <f t="shared" ref="FL30:FN30" si="358">EB30</f>
        <v>3400</v>
      </c>
      <c r="FM30" s="82">
        <f t="shared" si="358"/>
        <v>3379</v>
      </c>
      <c r="FN30" s="82">
        <f t="shared" si="358"/>
        <v>6779</v>
      </c>
      <c r="FO30" s="97">
        <v>82</v>
      </c>
      <c r="FP30" s="97">
        <v>84</v>
      </c>
      <c r="FQ30" s="97">
        <f t="shared" ref="FQ30" si="359">FO30+FP30</f>
        <v>166</v>
      </c>
      <c r="FR30" s="97">
        <v>1221</v>
      </c>
      <c r="FS30" s="97">
        <v>1372</v>
      </c>
      <c r="FT30" s="97">
        <f t="shared" ref="FT30" si="360">FR30+FS30</f>
        <v>2593</v>
      </c>
      <c r="FU30" s="99">
        <f t="shared" ref="FU30:FW30" si="361">FO30/FL30%</f>
        <v>2.4117647058823528</v>
      </c>
      <c r="FV30" s="99">
        <f t="shared" si="361"/>
        <v>2.4859425865640721</v>
      </c>
      <c r="FW30" s="99">
        <f t="shared" si="361"/>
        <v>2.4487387520283224</v>
      </c>
      <c r="FX30" s="102">
        <f t="shared" ref="FX30:FZ30" si="362">FR30/FL30%</f>
        <v>35.911764705882355</v>
      </c>
      <c r="FY30" s="102">
        <f t="shared" si="362"/>
        <v>40.603728913879849</v>
      </c>
      <c r="FZ30" s="102">
        <f t="shared" si="362"/>
        <v>38.25047942174362</v>
      </c>
    </row>
    <row r="31" spans="1:182" s="67" customFormat="1" ht="29.25" customHeight="1">
      <c r="A31" s="94">
        <v>22</v>
      </c>
      <c r="B31" s="183" t="s">
        <v>47</v>
      </c>
      <c r="C31" s="75">
        <v>10336</v>
      </c>
      <c r="D31" s="75">
        <v>12223</v>
      </c>
      <c r="E31" s="76">
        <v>22559</v>
      </c>
      <c r="F31" s="75">
        <v>7801</v>
      </c>
      <c r="G31" s="75">
        <v>10116</v>
      </c>
      <c r="H31" s="77">
        <v>17917</v>
      </c>
      <c r="I31" s="123"/>
      <c r="J31" s="123"/>
      <c r="K31" s="124"/>
      <c r="L31" s="75">
        <v>7801</v>
      </c>
      <c r="M31" s="75">
        <v>10116</v>
      </c>
      <c r="N31" s="75">
        <v>17917</v>
      </c>
      <c r="O31" s="80">
        <v>75.474071207430342</v>
      </c>
      <c r="P31" s="80">
        <v>82.762006054160182</v>
      </c>
      <c r="Q31" s="80">
        <v>79.422846757391724</v>
      </c>
      <c r="R31" s="75">
        <v>2352</v>
      </c>
      <c r="S31" s="75">
        <v>2101</v>
      </c>
      <c r="T31" s="77">
        <v>4453</v>
      </c>
      <c r="U31" s="75">
        <v>831</v>
      </c>
      <c r="V31" s="75">
        <v>813</v>
      </c>
      <c r="W31" s="77">
        <v>1644</v>
      </c>
      <c r="X31" s="125"/>
      <c r="Y31" s="125"/>
      <c r="Z31" s="122"/>
      <c r="AA31" s="75">
        <v>831</v>
      </c>
      <c r="AB31" s="75">
        <v>813</v>
      </c>
      <c r="AC31" s="79">
        <v>1644</v>
      </c>
      <c r="AD31" s="80">
        <v>35.33163265306122</v>
      </c>
      <c r="AE31" s="80">
        <v>38.695859114707282</v>
      </c>
      <c r="AF31" s="80">
        <v>36.918931057713898</v>
      </c>
      <c r="AG31" s="79">
        <v>12688</v>
      </c>
      <c r="AH31" s="79">
        <v>14324</v>
      </c>
      <c r="AI31" s="79">
        <v>27012</v>
      </c>
      <c r="AJ31" s="79">
        <v>8632</v>
      </c>
      <c r="AK31" s="79">
        <v>10929</v>
      </c>
      <c r="AL31" s="79">
        <v>19561</v>
      </c>
      <c r="AM31" s="122"/>
      <c r="AN31" s="122"/>
      <c r="AO31" s="122"/>
      <c r="AP31" s="75">
        <v>8632</v>
      </c>
      <c r="AQ31" s="75">
        <v>10929</v>
      </c>
      <c r="AR31" s="79">
        <v>19561</v>
      </c>
      <c r="AS31" s="80">
        <v>68.032786885245898</v>
      </c>
      <c r="AT31" s="80">
        <v>76.298519966489806</v>
      </c>
      <c r="AU31" s="80">
        <v>72.41596327558122</v>
      </c>
      <c r="AV31" s="78">
        <v>84</v>
      </c>
      <c r="AW31" s="78">
        <v>75</v>
      </c>
      <c r="AX31" s="79">
        <v>159</v>
      </c>
      <c r="AY31" s="78">
        <v>61</v>
      </c>
      <c r="AZ31" s="78">
        <v>62</v>
      </c>
      <c r="BA31" s="79">
        <v>123</v>
      </c>
      <c r="BB31" s="123"/>
      <c r="BC31" s="123"/>
      <c r="BD31" s="122"/>
      <c r="BE31" s="75">
        <v>61</v>
      </c>
      <c r="BF31" s="75">
        <v>62</v>
      </c>
      <c r="BG31" s="79">
        <v>123</v>
      </c>
      <c r="BH31" s="80">
        <v>72.61904761904762</v>
      </c>
      <c r="BI31" s="80">
        <v>82.666666666666671</v>
      </c>
      <c r="BJ31" s="80">
        <v>77.358490566037744</v>
      </c>
      <c r="BK31" s="78">
        <v>9</v>
      </c>
      <c r="BL31" s="78">
        <v>10</v>
      </c>
      <c r="BM31" s="79">
        <v>19</v>
      </c>
      <c r="BN31" s="78">
        <v>4</v>
      </c>
      <c r="BO31" s="78">
        <v>5</v>
      </c>
      <c r="BP31" s="79">
        <v>9</v>
      </c>
      <c r="BQ31" s="125"/>
      <c r="BR31" s="125"/>
      <c r="BS31" s="122"/>
      <c r="BT31" s="75">
        <v>4</v>
      </c>
      <c r="BU31" s="75">
        <v>5</v>
      </c>
      <c r="BV31" s="79">
        <v>9</v>
      </c>
      <c r="BW31" s="80">
        <v>44.444444444444443</v>
      </c>
      <c r="BX31" s="80">
        <v>50</v>
      </c>
      <c r="BY31" s="80">
        <v>47.368421052631575</v>
      </c>
      <c r="BZ31" s="79">
        <v>93</v>
      </c>
      <c r="CA31" s="79">
        <v>85</v>
      </c>
      <c r="CB31" s="79">
        <v>178</v>
      </c>
      <c r="CC31" s="79">
        <v>65</v>
      </c>
      <c r="CD31" s="79">
        <v>67</v>
      </c>
      <c r="CE31" s="79">
        <v>132</v>
      </c>
      <c r="CF31" s="122"/>
      <c r="CG31" s="122"/>
      <c r="CH31" s="122"/>
      <c r="CI31" s="75">
        <v>65</v>
      </c>
      <c r="CJ31" s="75">
        <v>67</v>
      </c>
      <c r="CK31" s="79">
        <v>132</v>
      </c>
      <c r="CL31" s="80">
        <v>69.892473118279568</v>
      </c>
      <c r="CM31" s="80">
        <v>78.82352941176471</v>
      </c>
      <c r="CN31" s="80">
        <v>74.157303370786522</v>
      </c>
      <c r="CO31" s="78">
        <v>9124</v>
      </c>
      <c r="CP31" s="78">
        <v>11215</v>
      </c>
      <c r="CQ31" s="79">
        <v>20339</v>
      </c>
      <c r="CR31" s="78">
        <v>6872</v>
      </c>
      <c r="CS31" s="78">
        <v>9254</v>
      </c>
      <c r="CT31" s="79">
        <v>16126</v>
      </c>
      <c r="CU31" s="123"/>
      <c r="CV31" s="123"/>
      <c r="CW31" s="122"/>
      <c r="CX31" s="75">
        <v>6872</v>
      </c>
      <c r="CY31" s="75">
        <v>9254</v>
      </c>
      <c r="CZ31" s="79">
        <v>16126</v>
      </c>
      <c r="DA31" s="80">
        <v>75.317843051293281</v>
      </c>
      <c r="DB31" s="80">
        <v>82.514489522960318</v>
      </c>
      <c r="DC31" s="80">
        <v>79.286100594916178</v>
      </c>
      <c r="DD31" s="78">
        <v>2185</v>
      </c>
      <c r="DE31" s="78">
        <v>2031</v>
      </c>
      <c r="DF31" s="79">
        <v>4216</v>
      </c>
      <c r="DG31" s="78">
        <v>736</v>
      </c>
      <c r="DH31" s="78">
        <v>774</v>
      </c>
      <c r="DI31" s="79">
        <v>1510</v>
      </c>
      <c r="DJ31" s="123"/>
      <c r="DK31" s="123"/>
      <c r="DL31" s="123"/>
      <c r="DM31" s="75">
        <v>736</v>
      </c>
      <c r="DN31" s="75">
        <v>774</v>
      </c>
      <c r="DO31" s="79">
        <v>1510</v>
      </c>
      <c r="DP31" s="80">
        <v>33.684210526315788</v>
      </c>
      <c r="DQ31" s="80">
        <v>38.109305760709013</v>
      </c>
      <c r="DR31" s="80">
        <v>35.815939278937378</v>
      </c>
      <c r="DS31" s="79">
        <v>11309</v>
      </c>
      <c r="DT31" s="79">
        <v>13246</v>
      </c>
      <c r="DU31" s="79">
        <v>24555</v>
      </c>
      <c r="DV31" s="79">
        <v>7608</v>
      </c>
      <c r="DW31" s="79">
        <v>10028</v>
      </c>
      <c r="DX31" s="79">
        <v>17636</v>
      </c>
      <c r="DY31" s="122"/>
      <c r="DZ31" s="122"/>
      <c r="EA31" s="122"/>
      <c r="EB31" s="75">
        <v>7608</v>
      </c>
      <c r="EC31" s="75">
        <v>10028</v>
      </c>
      <c r="ED31" s="79">
        <v>17636</v>
      </c>
      <c r="EE31" s="80">
        <v>67.273852683703254</v>
      </c>
      <c r="EF31" s="80">
        <v>75.7058734712366</v>
      </c>
      <c r="EG31" s="80">
        <v>71.822439421706378</v>
      </c>
      <c r="EH31" s="82">
        <v>8632</v>
      </c>
      <c r="EI31" s="82">
        <v>10929</v>
      </c>
      <c r="EJ31" s="82">
        <v>19561</v>
      </c>
      <c r="EK31" s="90">
        <v>93</v>
      </c>
      <c r="EL31" s="90">
        <v>98</v>
      </c>
      <c r="EM31" s="82">
        <v>191</v>
      </c>
      <c r="EN31" s="82">
        <v>727</v>
      </c>
      <c r="EO31" s="82">
        <v>1175</v>
      </c>
      <c r="EP31" s="82">
        <v>1902</v>
      </c>
      <c r="EQ31" s="83">
        <v>1.0773864689527342</v>
      </c>
      <c r="ER31" s="83">
        <v>0.89669686156098449</v>
      </c>
      <c r="ES31" s="83">
        <v>0.97643269771484065</v>
      </c>
      <c r="ET31" s="84">
        <v>8.4221501390176101</v>
      </c>
      <c r="EU31" s="84">
        <v>10.751212370756702</v>
      </c>
      <c r="EV31" s="84">
        <v>9.7234292725320781</v>
      </c>
      <c r="EW31" s="82">
        <v>65</v>
      </c>
      <c r="EX31" s="82">
        <v>67</v>
      </c>
      <c r="EY31" s="82">
        <v>132</v>
      </c>
      <c r="EZ31" s="90">
        <v>3</v>
      </c>
      <c r="FA31" s="90">
        <v>2</v>
      </c>
      <c r="FB31" s="82">
        <v>5</v>
      </c>
      <c r="FC31" s="82">
        <v>10</v>
      </c>
      <c r="FD31" s="82">
        <v>8</v>
      </c>
      <c r="FE31" s="82">
        <v>18</v>
      </c>
      <c r="FF31" s="83">
        <v>4.615384615384615</v>
      </c>
      <c r="FG31" s="83">
        <v>2.9850746268656714</v>
      </c>
      <c r="FH31" s="99">
        <v>3.7878787878787876</v>
      </c>
      <c r="FI31" s="84">
        <v>15.384615384615383</v>
      </c>
      <c r="FJ31" s="84">
        <v>11.940298507462686</v>
      </c>
      <c r="FK31" s="84">
        <v>13.636363636363635</v>
      </c>
      <c r="FL31" s="82">
        <v>7608</v>
      </c>
      <c r="FM31" s="82">
        <v>10028</v>
      </c>
      <c r="FN31" s="82">
        <v>17636</v>
      </c>
      <c r="FO31" s="90">
        <v>65</v>
      </c>
      <c r="FP31" s="90">
        <v>71</v>
      </c>
      <c r="FQ31" s="82">
        <v>136</v>
      </c>
      <c r="FR31" s="82">
        <v>594</v>
      </c>
      <c r="FS31" s="82">
        <v>1015</v>
      </c>
      <c r="FT31" s="82">
        <v>1609</v>
      </c>
      <c r="FU31" s="83">
        <v>0.85436382754994744</v>
      </c>
      <c r="FV31" s="83">
        <v>0.70801755085759877</v>
      </c>
      <c r="FW31" s="83">
        <v>0.77114992061691989</v>
      </c>
      <c r="FX31" s="84">
        <v>7.8075709779179814</v>
      </c>
      <c r="FY31" s="84">
        <v>10.121659353809333</v>
      </c>
      <c r="FZ31" s="84">
        <v>9.1233839872987073</v>
      </c>
    </row>
    <row r="32" spans="1:182" s="67" customFormat="1" ht="29.25" customHeight="1">
      <c r="A32" s="94">
        <v>23</v>
      </c>
      <c r="B32" s="183" t="s">
        <v>48</v>
      </c>
      <c r="C32" s="75">
        <v>3466</v>
      </c>
      <c r="D32" s="75">
        <v>3762</v>
      </c>
      <c r="E32" s="76">
        <f t="shared" ref="E32" si="363">C32+D32</f>
        <v>7228</v>
      </c>
      <c r="F32" s="75">
        <v>2988</v>
      </c>
      <c r="G32" s="75">
        <v>3242</v>
      </c>
      <c r="H32" s="77">
        <f t="shared" ref="H32" si="364">F32+G32</f>
        <v>6230</v>
      </c>
      <c r="I32" s="101">
        <v>15</v>
      </c>
      <c r="J32" s="101">
        <v>20</v>
      </c>
      <c r="K32" s="158">
        <f t="shared" ref="K32" si="365">I32+J32</f>
        <v>35</v>
      </c>
      <c r="L32" s="75">
        <f t="shared" ref="L32:N32" si="366">SUM(F32,I32)</f>
        <v>3003</v>
      </c>
      <c r="M32" s="75">
        <f t="shared" si="366"/>
        <v>3262</v>
      </c>
      <c r="N32" s="75">
        <f t="shared" si="366"/>
        <v>6265</v>
      </c>
      <c r="O32" s="80">
        <f t="shared" ref="O32:Q32" si="367">L32/C32*100</f>
        <v>86.641661858049616</v>
      </c>
      <c r="P32" s="80">
        <f t="shared" si="367"/>
        <v>86.709197235513031</v>
      </c>
      <c r="Q32" s="80">
        <f t="shared" si="367"/>
        <v>86.676812396236855</v>
      </c>
      <c r="R32" s="75">
        <v>1695</v>
      </c>
      <c r="S32" s="75">
        <v>1251</v>
      </c>
      <c r="T32" s="77">
        <f t="shared" ref="T32" si="368">R32+S32</f>
        <v>2946</v>
      </c>
      <c r="U32" s="75">
        <v>792</v>
      </c>
      <c r="V32" s="75">
        <v>561</v>
      </c>
      <c r="W32" s="77">
        <f t="shared" ref="W32" si="369">U32+V32</f>
        <v>1353</v>
      </c>
      <c r="X32" s="101">
        <v>12</v>
      </c>
      <c r="Y32" s="101">
        <v>10</v>
      </c>
      <c r="Z32" s="100">
        <f t="shared" ref="Z32" si="370">X32+Y32</f>
        <v>22</v>
      </c>
      <c r="AA32" s="75">
        <f t="shared" ref="AA32:AB32" si="371">SUM(U32,X32)</f>
        <v>804</v>
      </c>
      <c r="AB32" s="75">
        <f t="shared" si="371"/>
        <v>571</v>
      </c>
      <c r="AC32" s="79">
        <f t="shared" ref="AC32" si="372">SUM(AA32,AB32)</f>
        <v>1375</v>
      </c>
      <c r="AD32" s="80">
        <f t="shared" ref="AD32:AF32" si="373">IF(R32=0,"",AA32/R32*100)</f>
        <v>47.43362831858407</v>
      </c>
      <c r="AE32" s="80">
        <f t="shared" si="373"/>
        <v>45.643485211830537</v>
      </c>
      <c r="AF32" s="80">
        <f t="shared" si="373"/>
        <v>46.673455532925999</v>
      </c>
      <c r="AG32" s="79">
        <f t="shared" ref="AG32:AH32" si="374">C32+R32</f>
        <v>5161</v>
      </c>
      <c r="AH32" s="79">
        <f t="shared" si="374"/>
        <v>5013</v>
      </c>
      <c r="AI32" s="79">
        <f t="shared" ref="AI32" si="375">AG32+AH32</f>
        <v>10174</v>
      </c>
      <c r="AJ32" s="79">
        <f t="shared" ref="AJ32:AK32" si="376">F32+U32</f>
        <v>3780</v>
      </c>
      <c r="AK32" s="79">
        <f t="shared" si="376"/>
        <v>3803</v>
      </c>
      <c r="AL32" s="79">
        <f t="shared" ref="AL32" si="377">AJ32+AK32</f>
        <v>7583</v>
      </c>
      <c r="AM32" s="100">
        <f t="shared" ref="AM32:AN32" si="378">I32+X32</f>
        <v>27</v>
      </c>
      <c r="AN32" s="100">
        <f t="shared" si="378"/>
        <v>30</v>
      </c>
      <c r="AO32" s="100">
        <f t="shared" ref="AO32" si="379">AM32+AN32</f>
        <v>57</v>
      </c>
      <c r="AP32" s="75">
        <f t="shared" ref="AP32:AQ32" si="380">SUM(AJ32,AM32)</f>
        <v>3807</v>
      </c>
      <c r="AQ32" s="75">
        <f t="shared" si="380"/>
        <v>3833</v>
      </c>
      <c r="AR32" s="79">
        <f t="shared" ref="AR32" si="381">SUM(AP32,AQ32)</f>
        <v>7640</v>
      </c>
      <c r="AS32" s="80">
        <f t="shared" ref="AS32:AU32" si="382">IF(AG32=0,"",AP32/AG32*100)</f>
        <v>73.7647742685526</v>
      </c>
      <c r="AT32" s="80">
        <f t="shared" si="382"/>
        <v>76.461200877717943</v>
      </c>
      <c r="AU32" s="80">
        <f t="shared" si="382"/>
        <v>75.093375270296832</v>
      </c>
      <c r="AV32" s="78">
        <v>14</v>
      </c>
      <c r="AW32" s="78">
        <v>8</v>
      </c>
      <c r="AX32" s="79">
        <f t="shared" ref="AX32" si="383">AV32+AW32</f>
        <v>22</v>
      </c>
      <c r="AY32" s="78">
        <v>14</v>
      </c>
      <c r="AZ32" s="78">
        <v>7</v>
      </c>
      <c r="BA32" s="79">
        <f t="shared" ref="BA32" si="384">AY32+AZ32</f>
        <v>21</v>
      </c>
      <c r="BB32" s="168">
        <v>0</v>
      </c>
      <c r="BC32" s="168">
        <v>0</v>
      </c>
      <c r="BD32" s="171">
        <v>0</v>
      </c>
      <c r="BE32" s="75">
        <f t="shared" ref="BE32:BF32" si="385">SUM(AY32,BB32)</f>
        <v>14</v>
      </c>
      <c r="BF32" s="75">
        <f t="shared" si="385"/>
        <v>7</v>
      </c>
      <c r="BG32" s="79">
        <f t="shared" ref="BG32" si="386">SUM(BE32,BF32)</f>
        <v>21</v>
      </c>
      <c r="BH32" s="80">
        <f t="shared" ref="BH32:BJ32" si="387">IF(AV32=0,"",BE32/AV32*100)</f>
        <v>100</v>
      </c>
      <c r="BI32" s="80">
        <f t="shared" si="387"/>
        <v>87.5</v>
      </c>
      <c r="BJ32" s="80">
        <f t="shared" si="387"/>
        <v>95.454545454545453</v>
      </c>
      <c r="BK32" s="78">
        <v>6</v>
      </c>
      <c r="BL32" s="78">
        <v>5</v>
      </c>
      <c r="BM32" s="79">
        <f t="shared" ref="BM32" si="388">BK32+BL32</f>
        <v>11</v>
      </c>
      <c r="BN32" s="78">
        <v>3</v>
      </c>
      <c r="BO32" s="78">
        <v>4</v>
      </c>
      <c r="BP32" s="79">
        <f t="shared" ref="BP32" si="389">BN32+BO32</f>
        <v>7</v>
      </c>
      <c r="BQ32" s="123"/>
      <c r="BR32" s="123"/>
      <c r="BS32" s="122">
        <f t="shared" ref="BS32" si="390">BQ32+BR32</f>
        <v>0</v>
      </c>
      <c r="BT32" s="75">
        <f t="shared" ref="BT32:BU32" si="391">SUM(BN32,BQ32)</f>
        <v>3</v>
      </c>
      <c r="BU32" s="75">
        <f t="shared" si="391"/>
        <v>4</v>
      </c>
      <c r="BV32" s="79">
        <f t="shared" ref="BV32" si="392">SUM(BT32,BU32)</f>
        <v>7</v>
      </c>
      <c r="BW32" s="80">
        <f t="shared" ref="BW32:BY32" si="393">IF(BK32=0,"",BT32/BK32*100)</f>
        <v>50</v>
      </c>
      <c r="BX32" s="80">
        <f t="shared" si="393"/>
        <v>80</v>
      </c>
      <c r="BY32" s="80">
        <f t="shared" si="393"/>
        <v>63.636363636363633</v>
      </c>
      <c r="BZ32" s="79">
        <f t="shared" ref="BZ32:CA32" si="394">AV32+BK32</f>
        <v>20</v>
      </c>
      <c r="CA32" s="79">
        <f t="shared" si="394"/>
        <v>13</v>
      </c>
      <c r="CB32" s="79">
        <f t="shared" ref="CB32" si="395">BZ32+CA32</f>
        <v>33</v>
      </c>
      <c r="CC32" s="79">
        <f t="shared" ref="CC32:CD32" si="396">AY32+BN32</f>
        <v>17</v>
      </c>
      <c r="CD32" s="79">
        <f t="shared" si="396"/>
        <v>11</v>
      </c>
      <c r="CE32" s="79">
        <f t="shared" ref="CE32" si="397">CC32+CD32</f>
        <v>28</v>
      </c>
      <c r="CF32" s="171">
        <f t="shared" ref="CF32:CG32" si="398">BB32+BQ32</f>
        <v>0</v>
      </c>
      <c r="CG32" s="171">
        <f t="shared" si="398"/>
        <v>0</v>
      </c>
      <c r="CH32" s="171">
        <f t="shared" ref="CH32" si="399">CF32+CG32</f>
        <v>0</v>
      </c>
      <c r="CI32" s="75">
        <f t="shared" ref="CI32:CJ32" si="400">SUM(CC32,CF32)</f>
        <v>17</v>
      </c>
      <c r="CJ32" s="75">
        <f t="shared" si="400"/>
        <v>11</v>
      </c>
      <c r="CK32" s="79">
        <f t="shared" ref="CK32" si="401">SUM(CI32,CJ32)</f>
        <v>28</v>
      </c>
      <c r="CL32" s="80">
        <f t="shared" ref="CL32:CN32" si="402">IF(BZ32=0,"",CI32/BZ32*100)</f>
        <v>85</v>
      </c>
      <c r="CM32" s="80">
        <f t="shared" si="402"/>
        <v>84.615384615384613</v>
      </c>
      <c r="CN32" s="80">
        <f t="shared" si="402"/>
        <v>84.848484848484844</v>
      </c>
      <c r="CO32" s="78">
        <v>3301</v>
      </c>
      <c r="CP32" s="78">
        <v>6300</v>
      </c>
      <c r="CQ32" s="79">
        <f t="shared" ref="CQ32" si="403">CO32+CP32</f>
        <v>9601</v>
      </c>
      <c r="CR32" s="78">
        <v>2821</v>
      </c>
      <c r="CS32" s="78">
        <v>3096</v>
      </c>
      <c r="CT32" s="79">
        <f>CR32+CS32</f>
        <v>5917</v>
      </c>
      <c r="CU32" s="101">
        <v>15</v>
      </c>
      <c r="CV32" s="101">
        <v>20</v>
      </c>
      <c r="CW32" s="100">
        <f t="shared" ref="CW32" si="404">CU32+CV32</f>
        <v>35</v>
      </c>
      <c r="CX32" s="75">
        <f t="shared" ref="CX32:CY32" si="405">SUM(CR32,CU32)</f>
        <v>2836</v>
      </c>
      <c r="CY32" s="75">
        <f t="shared" si="405"/>
        <v>3116</v>
      </c>
      <c r="CZ32" s="79">
        <f t="shared" ref="CZ32" si="406">SUM(CX32,CY32)</f>
        <v>5952</v>
      </c>
      <c r="DA32" s="80">
        <f t="shared" ref="DA32:DC32" si="407">IF(CO32=0,"",CX32/CO32*100)</f>
        <v>85.91335958800363</v>
      </c>
      <c r="DB32" s="80">
        <f t="shared" si="407"/>
        <v>49.460317460317462</v>
      </c>
      <c r="DC32" s="80">
        <f t="shared" si="407"/>
        <v>61.993542339339648</v>
      </c>
      <c r="DD32" s="78">
        <v>1777</v>
      </c>
      <c r="DE32" s="78">
        <v>1317</v>
      </c>
      <c r="DF32" s="79">
        <f t="shared" ref="DF32" si="408">DD32+DE32</f>
        <v>3094</v>
      </c>
      <c r="DG32" s="78">
        <v>757</v>
      </c>
      <c r="DH32" s="78">
        <v>546</v>
      </c>
      <c r="DI32" s="79">
        <f t="shared" ref="DI32" si="409">DG32+DH32</f>
        <v>1303</v>
      </c>
      <c r="DJ32" s="101">
        <v>12</v>
      </c>
      <c r="DK32" s="101">
        <v>10</v>
      </c>
      <c r="DL32" s="101">
        <f t="shared" ref="DL32" si="410">SUM(DJ32:DK32)</f>
        <v>22</v>
      </c>
      <c r="DM32" s="75">
        <f t="shared" ref="DM32:DN32" si="411">SUM(DG32,DJ32)</f>
        <v>769</v>
      </c>
      <c r="DN32" s="75">
        <f t="shared" si="411"/>
        <v>556</v>
      </c>
      <c r="DO32" s="79">
        <f t="shared" ref="DO32" si="412">SUM(DM32,DN32)</f>
        <v>1325</v>
      </c>
      <c r="DP32" s="80">
        <f t="shared" ref="DP32:DR32" si="413">IF(DD32=0,"",DM32/DD32*100)</f>
        <v>43.275182892515474</v>
      </c>
      <c r="DQ32" s="80">
        <f t="shared" si="413"/>
        <v>42.217160212604405</v>
      </c>
      <c r="DR32" s="80">
        <f t="shared" si="413"/>
        <v>42.82482223658694</v>
      </c>
      <c r="DS32" s="79">
        <f t="shared" ref="DS32:DT32" si="414">CO32+DD32</f>
        <v>5078</v>
      </c>
      <c r="DT32" s="79">
        <f t="shared" si="414"/>
        <v>7617</v>
      </c>
      <c r="DU32" s="79">
        <f t="shared" ref="DU32" si="415">DS32+DT32</f>
        <v>12695</v>
      </c>
      <c r="DV32" s="79">
        <f t="shared" ref="DV32:DW32" si="416">CR32+DG32</f>
        <v>3578</v>
      </c>
      <c r="DW32" s="79">
        <f t="shared" si="416"/>
        <v>3642</v>
      </c>
      <c r="DX32" s="79">
        <f t="shared" ref="DX32" si="417">DV32+DW32</f>
        <v>7220</v>
      </c>
      <c r="DY32" s="100">
        <f t="shared" ref="DY32:DZ32" si="418">CU32+DJ32</f>
        <v>27</v>
      </c>
      <c r="DZ32" s="100">
        <f t="shared" si="418"/>
        <v>30</v>
      </c>
      <c r="EA32" s="100">
        <f t="shared" ref="EA32" si="419">DY32+DZ32</f>
        <v>57</v>
      </c>
      <c r="EB32" s="75">
        <f t="shared" ref="EB32:EC32" si="420">SUM(DV32,DY32)</f>
        <v>3605</v>
      </c>
      <c r="EC32" s="75">
        <f t="shared" si="420"/>
        <v>3672</v>
      </c>
      <c r="ED32" s="79">
        <f t="shared" ref="ED32" si="421">SUM(EB32,EC32)</f>
        <v>7277</v>
      </c>
      <c r="EE32" s="80">
        <f t="shared" ref="EE32:EG32" si="422">IF(DS32=0,"",EB32/DS32*100)</f>
        <v>70.992516738873562</v>
      </c>
      <c r="EF32" s="80">
        <f t="shared" si="422"/>
        <v>48.207955888144937</v>
      </c>
      <c r="EG32" s="80">
        <f t="shared" si="422"/>
        <v>57.321780228436396</v>
      </c>
      <c r="EH32" s="82">
        <f t="shared" ref="EH32:EJ32" si="423">AP32</f>
        <v>3807</v>
      </c>
      <c r="EI32" s="82">
        <f t="shared" si="423"/>
        <v>3833</v>
      </c>
      <c r="EJ32" s="82">
        <f t="shared" si="423"/>
        <v>7640</v>
      </c>
      <c r="EK32" s="127"/>
      <c r="EL32" s="127"/>
      <c r="EM32" s="127"/>
      <c r="EN32" s="127"/>
      <c r="EO32" s="127"/>
      <c r="EP32" s="127"/>
      <c r="EQ32" s="128"/>
      <c r="ER32" s="128"/>
      <c r="ES32" s="128"/>
      <c r="ET32" s="133"/>
      <c r="EU32" s="133"/>
      <c r="EV32" s="133"/>
      <c r="EW32" s="82">
        <f t="shared" ref="EW32:EY32" si="424">CI32</f>
        <v>17</v>
      </c>
      <c r="EX32" s="82">
        <f t="shared" si="424"/>
        <v>11</v>
      </c>
      <c r="EY32" s="82">
        <f t="shared" si="424"/>
        <v>28</v>
      </c>
      <c r="EZ32" s="127"/>
      <c r="FA32" s="127"/>
      <c r="FB32" s="127"/>
      <c r="FC32" s="127"/>
      <c r="FD32" s="127"/>
      <c r="FE32" s="127"/>
      <c r="FF32" s="128"/>
      <c r="FG32" s="128"/>
      <c r="FH32" s="128"/>
      <c r="FI32" s="133"/>
      <c r="FJ32" s="133"/>
      <c r="FK32" s="133"/>
      <c r="FL32" s="82">
        <f t="shared" ref="FL32:FN32" si="425">EB32</f>
        <v>3605</v>
      </c>
      <c r="FM32" s="82">
        <f t="shared" si="425"/>
        <v>3672</v>
      </c>
      <c r="FN32" s="82">
        <f t="shared" si="425"/>
        <v>7277</v>
      </c>
      <c r="FO32" s="127"/>
      <c r="FP32" s="127"/>
      <c r="FQ32" s="127"/>
      <c r="FR32" s="127"/>
      <c r="FS32" s="127"/>
      <c r="FT32" s="127"/>
      <c r="FU32" s="128"/>
      <c r="FV32" s="128"/>
      <c r="FW32" s="128"/>
      <c r="FX32" s="133"/>
      <c r="FY32" s="133"/>
      <c r="FZ32" s="133"/>
    </row>
    <row r="33" spans="1:215" s="67" customFormat="1" ht="29.25" customHeight="1">
      <c r="A33" s="94">
        <v>24</v>
      </c>
      <c r="B33" s="183" t="s">
        <v>49</v>
      </c>
      <c r="C33" s="75">
        <v>5629</v>
      </c>
      <c r="D33" s="75">
        <v>5817</v>
      </c>
      <c r="E33" s="76">
        <v>11446</v>
      </c>
      <c r="F33" s="75">
        <v>4206</v>
      </c>
      <c r="G33" s="75">
        <v>4735</v>
      </c>
      <c r="H33" s="77">
        <v>8941</v>
      </c>
      <c r="I33" s="123"/>
      <c r="J33" s="123"/>
      <c r="K33" s="124"/>
      <c r="L33" s="75">
        <v>4206</v>
      </c>
      <c r="M33" s="75">
        <v>4735</v>
      </c>
      <c r="N33" s="75">
        <v>8941</v>
      </c>
      <c r="O33" s="80">
        <v>74.720198969621592</v>
      </c>
      <c r="P33" s="80">
        <v>81.399346742307031</v>
      </c>
      <c r="Q33" s="80">
        <v>78.114625196575233</v>
      </c>
      <c r="R33" s="75">
        <v>1274</v>
      </c>
      <c r="S33" s="75">
        <v>937</v>
      </c>
      <c r="T33" s="77">
        <v>2211</v>
      </c>
      <c r="U33" s="75">
        <v>439</v>
      </c>
      <c r="V33" s="75">
        <v>371</v>
      </c>
      <c r="W33" s="77">
        <v>810</v>
      </c>
      <c r="X33" s="123"/>
      <c r="Y33" s="123"/>
      <c r="Z33" s="122">
        <v>0</v>
      </c>
      <c r="AA33" s="75">
        <v>439</v>
      </c>
      <c r="AB33" s="75">
        <v>371</v>
      </c>
      <c r="AC33" s="79">
        <v>810</v>
      </c>
      <c r="AD33" s="80">
        <v>34.458398744113026</v>
      </c>
      <c r="AE33" s="80">
        <v>39.594450373532553</v>
      </c>
      <c r="AF33" s="80">
        <v>36.635006784260518</v>
      </c>
      <c r="AG33" s="79">
        <v>6903</v>
      </c>
      <c r="AH33" s="79">
        <v>6754</v>
      </c>
      <c r="AI33" s="79">
        <v>13657</v>
      </c>
      <c r="AJ33" s="79">
        <v>4645</v>
      </c>
      <c r="AK33" s="79">
        <v>5106</v>
      </c>
      <c r="AL33" s="79">
        <v>9751</v>
      </c>
      <c r="AM33" s="122">
        <v>0</v>
      </c>
      <c r="AN33" s="122">
        <v>0</v>
      </c>
      <c r="AO33" s="122">
        <v>0</v>
      </c>
      <c r="AP33" s="75">
        <v>4645</v>
      </c>
      <c r="AQ33" s="75">
        <v>5106</v>
      </c>
      <c r="AR33" s="79">
        <v>9751</v>
      </c>
      <c r="AS33" s="80">
        <v>67.289584238736779</v>
      </c>
      <c r="AT33" s="80">
        <v>75.599644655019247</v>
      </c>
      <c r="AU33" s="80">
        <v>71.399282419272168</v>
      </c>
      <c r="AV33" s="125"/>
      <c r="AW33" s="125"/>
      <c r="AX33" s="122">
        <v>0</v>
      </c>
      <c r="AY33" s="125"/>
      <c r="AZ33" s="125"/>
      <c r="BA33" s="122">
        <v>0</v>
      </c>
      <c r="BB33" s="123"/>
      <c r="BC33" s="123"/>
      <c r="BD33" s="122">
        <v>0</v>
      </c>
      <c r="BE33" s="121">
        <v>0</v>
      </c>
      <c r="BF33" s="121">
        <v>0</v>
      </c>
      <c r="BG33" s="122">
        <v>0</v>
      </c>
      <c r="BH33" s="128" t="s">
        <v>91</v>
      </c>
      <c r="BI33" s="128" t="s">
        <v>91</v>
      </c>
      <c r="BJ33" s="128" t="s">
        <v>91</v>
      </c>
      <c r="BK33" s="125"/>
      <c r="BL33" s="125"/>
      <c r="BM33" s="122">
        <v>0</v>
      </c>
      <c r="BN33" s="125"/>
      <c r="BO33" s="125"/>
      <c r="BP33" s="122">
        <v>0</v>
      </c>
      <c r="BQ33" s="123"/>
      <c r="BR33" s="123"/>
      <c r="BS33" s="122">
        <v>0</v>
      </c>
      <c r="BT33" s="121">
        <v>0</v>
      </c>
      <c r="BU33" s="121">
        <v>0</v>
      </c>
      <c r="BV33" s="122">
        <v>0</v>
      </c>
      <c r="BW33" s="128" t="s">
        <v>91</v>
      </c>
      <c r="BX33" s="128" t="s">
        <v>91</v>
      </c>
      <c r="BY33" s="128" t="s">
        <v>91</v>
      </c>
      <c r="BZ33" s="122">
        <v>0</v>
      </c>
      <c r="CA33" s="122">
        <v>0</v>
      </c>
      <c r="CB33" s="122">
        <v>0</v>
      </c>
      <c r="CC33" s="122">
        <v>0</v>
      </c>
      <c r="CD33" s="122">
        <v>0</v>
      </c>
      <c r="CE33" s="122">
        <v>0</v>
      </c>
      <c r="CF33" s="122">
        <v>0</v>
      </c>
      <c r="CG33" s="122">
        <v>0</v>
      </c>
      <c r="CH33" s="122">
        <v>0</v>
      </c>
      <c r="CI33" s="121">
        <v>0</v>
      </c>
      <c r="CJ33" s="121">
        <v>0</v>
      </c>
      <c r="CK33" s="122">
        <v>0</v>
      </c>
      <c r="CL33" s="128" t="s">
        <v>91</v>
      </c>
      <c r="CM33" s="128" t="s">
        <v>91</v>
      </c>
      <c r="CN33" s="128" t="s">
        <v>91</v>
      </c>
      <c r="CO33" s="78">
        <v>5048</v>
      </c>
      <c r="CP33" s="78">
        <v>5311</v>
      </c>
      <c r="CQ33" s="79">
        <v>10359</v>
      </c>
      <c r="CR33" s="78">
        <v>3755</v>
      </c>
      <c r="CS33" s="78">
        <v>4333</v>
      </c>
      <c r="CT33" s="79">
        <v>8088</v>
      </c>
      <c r="CU33" s="123"/>
      <c r="CV33" s="123"/>
      <c r="CW33" s="122">
        <v>0</v>
      </c>
      <c r="CX33" s="75">
        <v>3755</v>
      </c>
      <c r="CY33" s="75">
        <v>4333</v>
      </c>
      <c r="CZ33" s="79">
        <v>8088</v>
      </c>
      <c r="DA33" s="80">
        <v>74.385895404120433</v>
      </c>
      <c r="DB33" s="80">
        <v>81.58538881566561</v>
      </c>
      <c r="DC33" s="80">
        <v>78.077034462785988</v>
      </c>
      <c r="DD33" s="78">
        <v>1198</v>
      </c>
      <c r="DE33" s="78">
        <v>881</v>
      </c>
      <c r="DF33" s="79">
        <v>2079</v>
      </c>
      <c r="DG33" s="78">
        <v>414</v>
      </c>
      <c r="DH33" s="78">
        <v>355</v>
      </c>
      <c r="DI33" s="79">
        <v>769</v>
      </c>
      <c r="DJ33" s="123"/>
      <c r="DK33" s="123"/>
      <c r="DL33" s="123">
        <v>0</v>
      </c>
      <c r="DM33" s="75">
        <v>414</v>
      </c>
      <c r="DN33" s="75">
        <v>355</v>
      </c>
      <c r="DO33" s="79">
        <v>769</v>
      </c>
      <c r="DP33" s="80">
        <v>34.557595993322202</v>
      </c>
      <c r="DQ33" s="80">
        <v>40.29511918274688</v>
      </c>
      <c r="DR33" s="80">
        <v>36.988936988936985</v>
      </c>
      <c r="DS33" s="79">
        <v>6246</v>
      </c>
      <c r="DT33" s="79">
        <v>6192</v>
      </c>
      <c r="DU33" s="79">
        <v>12438</v>
      </c>
      <c r="DV33" s="79">
        <v>4169</v>
      </c>
      <c r="DW33" s="79">
        <v>4688</v>
      </c>
      <c r="DX33" s="79">
        <v>8857</v>
      </c>
      <c r="DY33" s="122">
        <v>0</v>
      </c>
      <c r="DZ33" s="122">
        <v>0</v>
      </c>
      <c r="EA33" s="122">
        <v>0</v>
      </c>
      <c r="EB33" s="75">
        <v>4169</v>
      </c>
      <c r="EC33" s="75">
        <v>4688</v>
      </c>
      <c r="ED33" s="79">
        <v>8857</v>
      </c>
      <c r="EE33" s="80">
        <v>66.74671789945566</v>
      </c>
      <c r="EF33" s="80">
        <v>75.710594315245487</v>
      </c>
      <c r="EG33" s="80">
        <v>71.209197620196178</v>
      </c>
      <c r="EH33" s="82">
        <v>4645</v>
      </c>
      <c r="EI33" s="82">
        <v>5106</v>
      </c>
      <c r="EJ33" s="82">
        <v>9751</v>
      </c>
      <c r="EK33" s="90">
        <v>84</v>
      </c>
      <c r="EL33" s="90">
        <v>109</v>
      </c>
      <c r="EM33" s="82">
        <v>193</v>
      </c>
      <c r="EN33" s="82">
        <v>515</v>
      </c>
      <c r="EO33" s="82">
        <v>775</v>
      </c>
      <c r="EP33" s="82">
        <v>1290</v>
      </c>
      <c r="EQ33" s="154">
        <v>0</v>
      </c>
      <c r="ER33" s="83">
        <v>2.134743439091265</v>
      </c>
      <c r="ES33" s="154">
        <v>0</v>
      </c>
      <c r="ET33" s="84">
        <v>11.087190527448868</v>
      </c>
      <c r="EU33" s="84">
        <v>15.178221699960829</v>
      </c>
      <c r="EV33" s="84">
        <v>13.22941236796226</v>
      </c>
      <c r="EW33" s="127">
        <v>0</v>
      </c>
      <c r="EX33" s="127">
        <v>0</v>
      </c>
      <c r="EY33" s="127">
        <v>0</v>
      </c>
      <c r="EZ33" s="127"/>
      <c r="FA33" s="127"/>
      <c r="FB33" s="127">
        <v>0</v>
      </c>
      <c r="FC33" s="127"/>
      <c r="FD33" s="127"/>
      <c r="FE33" s="127">
        <v>0</v>
      </c>
      <c r="FF33" s="128"/>
      <c r="FG33" s="128"/>
      <c r="FH33" s="128"/>
      <c r="FI33" s="133"/>
      <c r="FJ33" s="133"/>
      <c r="FK33" s="133"/>
      <c r="FL33" s="82">
        <v>4169</v>
      </c>
      <c r="FM33" s="82">
        <v>4688</v>
      </c>
      <c r="FN33" s="82">
        <v>8857</v>
      </c>
      <c r="FO33" s="90">
        <v>55</v>
      </c>
      <c r="FP33" s="90">
        <v>80</v>
      </c>
      <c r="FQ33" s="82">
        <v>135</v>
      </c>
      <c r="FR33" s="82">
        <v>384</v>
      </c>
      <c r="FS33" s="82">
        <v>679</v>
      </c>
      <c r="FT33" s="82">
        <v>1063</v>
      </c>
      <c r="FU33" s="83">
        <v>1.3192612137203168</v>
      </c>
      <c r="FV33" s="83">
        <v>1.7064846416382251</v>
      </c>
      <c r="FW33" s="83">
        <v>1.5242181325505251</v>
      </c>
      <c r="FX33" s="84">
        <v>9.2108419285200291</v>
      </c>
      <c r="FY33" s="84">
        <v>14.483788395904437</v>
      </c>
      <c r="FZ33" s="84">
        <v>12.001806480749691</v>
      </c>
    </row>
    <row r="34" spans="1:215" s="68" customFormat="1" ht="29.25" customHeight="1">
      <c r="A34" s="94">
        <v>25</v>
      </c>
      <c r="B34" s="183" t="s">
        <v>84</v>
      </c>
      <c r="C34" s="95">
        <v>185758</v>
      </c>
      <c r="D34" s="95">
        <v>170660</v>
      </c>
      <c r="E34" s="96">
        <v>356418</v>
      </c>
      <c r="F34" s="95">
        <v>134413</v>
      </c>
      <c r="G34" s="95">
        <v>139131</v>
      </c>
      <c r="H34" s="97">
        <v>273544</v>
      </c>
      <c r="I34" s="123"/>
      <c r="J34" s="123"/>
      <c r="K34" s="124"/>
      <c r="L34" s="95">
        <v>134413</v>
      </c>
      <c r="M34" s="95">
        <v>139131</v>
      </c>
      <c r="N34" s="95">
        <v>273544</v>
      </c>
      <c r="O34" s="80">
        <v>72.359198527115922</v>
      </c>
      <c r="P34" s="80">
        <v>81.525254892769254</v>
      </c>
      <c r="Q34" s="80">
        <v>76.748087919240888</v>
      </c>
      <c r="R34" s="95">
        <v>6024</v>
      </c>
      <c r="S34" s="95">
        <v>5247</v>
      </c>
      <c r="T34" s="97">
        <v>11271</v>
      </c>
      <c r="U34" s="95">
        <v>3988</v>
      </c>
      <c r="V34" s="95">
        <v>3901</v>
      </c>
      <c r="W34" s="97">
        <v>7889</v>
      </c>
      <c r="X34" s="123"/>
      <c r="Y34" s="123"/>
      <c r="Z34" s="122">
        <v>0</v>
      </c>
      <c r="AA34" s="95">
        <v>3988</v>
      </c>
      <c r="AB34" s="95">
        <v>3901</v>
      </c>
      <c r="AC34" s="100">
        <v>7889</v>
      </c>
      <c r="AD34" s="80">
        <v>66.201859229747669</v>
      </c>
      <c r="AE34" s="80">
        <v>74.347246045359256</v>
      </c>
      <c r="AF34" s="80">
        <v>69.993789370952001</v>
      </c>
      <c r="AG34" s="100">
        <v>191782</v>
      </c>
      <c r="AH34" s="100">
        <v>175907</v>
      </c>
      <c r="AI34" s="100">
        <v>367689</v>
      </c>
      <c r="AJ34" s="100">
        <v>138401</v>
      </c>
      <c r="AK34" s="100">
        <v>143032</v>
      </c>
      <c r="AL34" s="100">
        <v>281433</v>
      </c>
      <c r="AM34" s="122">
        <v>0</v>
      </c>
      <c r="AN34" s="122">
        <v>0</v>
      </c>
      <c r="AO34" s="122">
        <v>0</v>
      </c>
      <c r="AP34" s="95">
        <v>138401</v>
      </c>
      <c r="AQ34" s="95">
        <v>143032</v>
      </c>
      <c r="AR34" s="100">
        <v>281433</v>
      </c>
      <c r="AS34" s="80">
        <v>72.16579241013234</v>
      </c>
      <c r="AT34" s="80">
        <v>81.31114736764313</v>
      </c>
      <c r="AU34" s="80">
        <v>76.541044197677934</v>
      </c>
      <c r="AV34" s="98">
        <v>26967</v>
      </c>
      <c r="AW34" s="98">
        <v>23495</v>
      </c>
      <c r="AX34" s="100">
        <v>50462</v>
      </c>
      <c r="AY34" s="98">
        <v>18250</v>
      </c>
      <c r="AZ34" s="98">
        <v>17832</v>
      </c>
      <c r="BA34" s="100">
        <v>36082</v>
      </c>
      <c r="BB34" s="123"/>
      <c r="BC34" s="123"/>
      <c r="BD34" s="122"/>
      <c r="BE34" s="95">
        <v>18250</v>
      </c>
      <c r="BF34" s="95">
        <v>17832</v>
      </c>
      <c r="BG34" s="100">
        <v>36082</v>
      </c>
      <c r="BH34" s="80">
        <v>67.675306856528351</v>
      </c>
      <c r="BI34" s="80">
        <v>75.896999361566287</v>
      </c>
      <c r="BJ34" s="80">
        <v>71.503309420950416</v>
      </c>
      <c r="BK34" s="98">
        <v>1414</v>
      </c>
      <c r="BL34" s="98">
        <v>950</v>
      </c>
      <c r="BM34" s="100">
        <v>2364</v>
      </c>
      <c r="BN34" s="98">
        <v>897</v>
      </c>
      <c r="BO34" s="98">
        <v>662</v>
      </c>
      <c r="BP34" s="100">
        <v>1559</v>
      </c>
      <c r="BQ34" s="123"/>
      <c r="BR34" s="123"/>
      <c r="BS34" s="122">
        <v>0</v>
      </c>
      <c r="BT34" s="95">
        <v>897</v>
      </c>
      <c r="BU34" s="95">
        <v>662</v>
      </c>
      <c r="BV34" s="100">
        <v>1559</v>
      </c>
      <c r="BW34" s="80">
        <v>63.437057991513434</v>
      </c>
      <c r="BX34" s="80">
        <v>69.684210526315795</v>
      </c>
      <c r="BY34" s="80">
        <v>65.947546531302876</v>
      </c>
      <c r="BZ34" s="100">
        <v>28381</v>
      </c>
      <c r="CA34" s="100">
        <v>24445</v>
      </c>
      <c r="CB34" s="100">
        <v>52826</v>
      </c>
      <c r="CC34" s="100">
        <v>19147</v>
      </c>
      <c r="CD34" s="100">
        <v>18494</v>
      </c>
      <c r="CE34" s="100">
        <v>37641</v>
      </c>
      <c r="CF34" s="122">
        <v>0</v>
      </c>
      <c r="CG34" s="122">
        <v>0</v>
      </c>
      <c r="CH34" s="122">
        <v>0</v>
      </c>
      <c r="CI34" s="95">
        <v>19147</v>
      </c>
      <c r="CJ34" s="95">
        <v>18494</v>
      </c>
      <c r="CK34" s="100">
        <v>37641</v>
      </c>
      <c r="CL34" s="80">
        <v>67.464148550086321</v>
      </c>
      <c r="CM34" s="80">
        <v>75.655553282879936</v>
      </c>
      <c r="CN34" s="80">
        <v>71.254685192897441</v>
      </c>
      <c r="CO34" s="98">
        <v>29188</v>
      </c>
      <c r="CP34" s="98">
        <v>26868</v>
      </c>
      <c r="CQ34" s="100">
        <v>56056</v>
      </c>
      <c r="CR34" s="98">
        <v>18500</v>
      </c>
      <c r="CS34" s="98">
        <v>18861</v>
      </c>
      <c r="CT34" s="100">
        <v>37361</v>
      </c>
      <c r="CU34" s="123"/>
      <c r="CV34" s="123"/>
      <c r="CW34" s="122"/>
      <c r="CX34" s="95">
        <v>18500</v>
      </c>
      <c r="CY34" s="95">
        <v>18861</v>
      </c>
      <c r="CZ34" s="100">
        <v>37361</v>
      </c>
      <c r="DA34" s="80">
        <v>63.382211867890916</v>
      </c>
      <c r="DB34" s="80">
        <v>70.198749441715051</v>
      </c>
      <c r="DC34" s="80">
        <v>66.649422006564862</v>
      </c>
      <c r="DD34" s="98">
        <v>2140</v>
      </c>
      <c r="DE34" s="98">
        <v>1703</v>
      </c>
      <c r="DF34" s="100">
        <v>3843</v>
      </c>
      <c r="DG34" s="98">
        <v>1278</v>
      </c>
      <c r="DH34" s="98">
        <v>1066</v>
      </c>
      <c r="DI34" s="100">
        <v>2344</v>
      </c>
      <c r="DJ34" s="123"/>
      <c r="DK34" s="123"/>
      <c r="DL34" s="123">
        <v>0</v>
      </c>
      <c r="DM34" s="95">
        <v>1278</v>
      </c>
      <c r="DN34" s="95">
        <v>1066</v>
      </c>
      <c r="DO34" s="100">
        <v>2344</v>
      </c>
      <c r="DP34" s="80">
        <v>59.719626168224302</v>
      </c>
      <c r="DQ34" s="80">
        <v>62.595419847328252</v>
      </c>
      <c r="DR34" s="80">
        <v>60.994015092375754</v>
      </c>
      <c r="DS34" s="100">
        <v>31328</v>
      </c>
      <c r="DT34" s="100">
        <v>28571</v>
      </c>
      <c r="DU34" s="100">
        <v>59899</v>
      </c>
      <c r="DV34" s="100">
        <v>19778</v>
      </c>
      <c r="DW34" s="100">
        <v>19927</v>
      </c>
      <c r="DX34" s="100">
        <v>39705</v>
      </c>
      <c r="DY34" s="122">
        <v>0</v>
      </c>
      <c r="DZ34" s="122">
        <v>0</v>
      </c>
      <c r="EA34" s="122"/>
      <c r="EB34" s="95">
        <v>19778</v>
      </c>
      <c r="EC34" s="95">
        <v>19927</v>
      </c>
      <c r="ED34" s="100">
        <v>39705</v>
      </c>
      <c r="EE34" s="80">
        <v>63.132022471910112</v>
      </c>
      <c r="EF34" s="80">
        <v>69.745546183192758</v>
      </c>
      <c r="EG34" s="80">
        <v>66.286582413729775</v>
      </c>
      <c r="EH34" s="97">
        <v>138401</v>
      </c>
      <c r="EI34" s="97">
        <v>143032</v>
      </c>
      <c r="EJ34" s="97">
        <v>281433</v>
      </c>
      <c r="EK34" s="127"/>
      <c r="EL34" s="127"/>
      <c r="EM34" s="127">
        <v>0</v>
      </c>
      <c r="EN34" s="127"/>
      <c r="EO34" s="127"/>
      <c r="EP34" s="127">
        <v>0</v>
      </c>
      <c r="EQ34" s="128">
        <v>0</v>
      </c>
      <c r="ER34" s="128">
        <v>0</v>
      </c>
      <c r="ES34" s="128">
        <v>0</v>
      </c>
      <c r="ET34" s="133">
        <v>0</v>
      </c>
      <c r="EU34" s="133">
        <v>0</v>
      </c>
      <c r="EV34" s="133">
        <v>0</v>
      </c>
      <c r="EW34" s="97">
        <v>19147</v>
      </c>
      <c r="EX34" s="97">
        <v>18494</v>
      </c>
      <c r="EY34" s="97">
        <v>37641</v>
      </c>
      <c r="EZ34" s="127"/>
      <c r="FA34" s="127"/>
      <c r="FB34" s="127">
        <v>0</v>
      </c>
      <c r="FC34" s="127"/>
      <c r="FD34" s="127"/>
      <c r="FE34" s="127">
        <v>0</v>
      </c>
      <c r="FF34" s="128">
        <v>0</v>
      </c>
      <c r="FG34" s="128">
        <v>0</v>
      </c>
      <c r="FH34" s="128">
        <v>0</v>
      </c>
      <c r="FI34" s="133">
        <v>0</v>
      </c>
      <c r="FJ34" s="133">
        <v>0</v>
      </c>
      <c r="FK34" s="133">
        <v>0</v>
      </c>
      <c r="FL34" s="97">
        <v>19778</v>
      </c>
      <c r="FM34" s="97">
        <v>19927</v>
      </c>
      <c r="FN34" s="97">
        <v>39705</v>
      </c>
      <c r="FO34" s="127"/>
      <c r="FP34" s="127"/>
      <c r="FQ34" s="127">
        <v>0</v>
      </c>
      <c r="FR34" s="127"/>
      <c r="FS34" s="127"/>
      <c r="FT34" s="127">
        <v>0</v>
      </c>
      <c r="FU34" s="128">
        <v>0</v>
      </c>
      <c r="FV34" s="128">
        <v>0</v>
      </c>
      <c r="FW34" s="128">
        <v>0</v>
      </c>
      <c r="FX34" s="133">
        <v>0</v>
      </c>
      <c r="FY34" s="133">
        <v>0</v>
      </c>
      <c r="FZ34" s="133">
        <v>0</v>
      </c>
    </row>
    <row r="35" spans="1:215" s="67" customFormat="1" ht="29.25" customHeight="1">
      <c r="A35" s="94">
        <v>26</v>
      </c>
      <c r="B35" s="183" t="s">
        <v>50</v>
      </c>
      <c r="C35" s="75">
        <v>171604</v>
      </c>
      <c r="D35" s="75">
        <v>140986</v>
      </c>
      <c r="E35" s="76">
        <v>312590</v>
      </c>
      <c r="F35" s="75">
        <v>122954</v>
      </c>
      <c r="G35" s="75">
        <v>117596</v>
      </c>
      <c r="H35" s="77">
        <v>240550</v>
      </c>
      <c r="I35" s="125"/>
      <c r="J35" s="125"/>
      <c r="K35" s="124"/>
      <c r="L35" s="75">
        <v>122954</v>
      </c>
      <c r="M35" s="75">
        <v>117596</v>
      </c>
      <c r="N35" s="75">
        <v>240550</v>
      </c>
      <c r="O35" s="80">
        <v>71.649844991958233</v>
      </c>
      <c r="P35" s="80">
        <v>83.409700253925919</v>
      </c>
      <c r="Q35" s="80">
        <v>76.953837294859085</v>
      </c>
      <c r="R35" s="121"/>
      <c r="S35" s="121"/>
      <c r="T35" s="127">
        <v>0</v>
      </c>
      <c r="U35" s="121"/>
      <c r="V35" s="121"/>
      <c r="W35" s="127">
        <v>0</v>
      </c>
      <c r="X35" s="125"/>
      <c r="Y35" s="125"/>
      <c r="Z35" s="122">
        <v>0</v>
      </c>
      <c r="AA35" s="121">
        <v>0</v>
      </c>
      <c r="AB35" s="121">
        <v>0</v>
      </c>
      <c r="AC35" s="122">
        <v>0</v>
      </c>
      <c r="AD35" s="128" t="s">
        <v>91</v>
      </c>
      <c r="AE35" s="128" t="s">
        <v>91</v>
      </c>
      <c r="AF35" s="128" t="s">
        <v>91</v>
      </c>
      <c r="AG35" s="79">
        <v>171604</v>
      </c>
      <c r="AH35" s="79">
        <v>140986</v>
      </c>
      <c r="AI35" s="79">
        <v>312590</v>
      </c>
      <c r="AJ35" s="79">
        <v>122954</v>
      </c>
      <c r="AK35" s="79">
        <v>117596</v>
      </c>
      <c r="AL35" s="79">
        <v>240550</v>
      </c>
      <c r="AM35" s="122">
        <v>0</v>
      </c>
      <c r="AN35" s="122">
        <v>0</v>
      </c>
      <c r="AO35" s="122">
        <v>0</v>
      </c>
      <c r="AP35" s="75">
        <v>122954</v>
      </c>
      <c r="AQ35" s="75">
        <v>117596</v>
      </c>
      <c r="AR35" s="79">
        <v>240550</v>
      </c>
      <c r="AS35" s="80">
        <v>71.649844991958233</v>
      </c>
      <c r="AT35" s="80">
        <v>83.409700253925919</v>
      </c>
      <c r="AU35" s="80">
        <v>76.953837294859085</v>
      </c>
      <c r="AV35" s="78">
        <v>51341</v>
      </c>
      <c r="AW35" s="78">
        <v>49435</v>
      </c>
      <c r="AX35" s="79">
        <v>100776</v>
      </c>
      <c r="AY35" s="78">
        <v>34676</v>
      </c>
      <c r="AZ35" s="78">
        <v>38290</v>
      </c>
      <c r="BA35" s="79">
        <v>72966</v>
      </c>
      <c r="BB35" s="125"/>
      <c r="BC35" s="125"/>
      <c r="BD35" s="122">
        <v>0</v>
      </c>
      <c r="BE35" s="75">
        <v>34676</v>
      </c>
      <c r="BF35" s="75">
        <v>38290</v>
      </c>
      <c r="BG35" s="79">
        <v>72966</v>
      </c>
      <c r="BH35" s="80">
        <v>67.54056212383864</v>
      </c>
      <c r="BI35" s="80">
        <v>77.45524426013958</v>
      </c>
      <c r="BJ35" s="80">
        <v>72.404143843772331</v>
      </c>
      <c r="BK35" s="125"/>
      <c r="BL35" s="125"/>
      <c r="BM35" s="122">
        <v>0</v>
      </c>
      <c r="BN35" s="125"/>
      <c r="BO35" s="125"/>
      <c r="BP35" s="122">
        <v>0</v>
      </c>
      <c r="BQ35" s="125"/>
      <c r="BR35" s="125"/>
      <c r="BS35" s="122">
        <v>0</v>
      </c>
      <c r="BT35" s="121">
        <v>0</v>
      </c>
      <c r="BU35" s="121">
        <v>0</v>
      </c>
      <c r="BV35" s="122">
        <v>0</v>
      </c>
      <c r="BW35" s="128" t="s">
        <v>91</v>
      </c>
      <c r="BX35" s="128" t="s">
        <v>91</v>
      </c>
      <c r="BY35" s="128" t="s">
        <v>91</v>
      </c>
      <c r="BZ35" s="79">
        <v>51341</v>
      </c>
      <c r="CA35" s="79">
        <v>49435</v>
      </c>
      <c r="CB35" s="79">
        <v>100776</v>
      </c>
      <c r="CC35" s="79">
        <v>34676</v>
      </c>
      <c r="CD35" s="79">
        <v>38290</v>
      </c>
      <c r="CE35" s="79">
        <v>72966</v>
      </c>
      <c r="CF35" s="122">
        <v>0</v>
      </c>
      <c r="CG35" s="122">
        <v>0</v>
      </c>
      <c r="CH35" s="122">
        <v>0</v>
      </c>
      <c r="CI35" s="75">
        <v>34676</v>
      </c>
      <c r="CJ35" s="75">
        <v>38290</v>
      </c>
      <c r="CK35" s="79">
        <v>72966</v>
      </c>
      <c r="CL35" s="80">
        <v>67.54056212383864</v>
      </c>
      <c r="CM35" s="80">
        <v>77.45524426013958</v>
      </c>
      <c r="CN35" s="80">
        <v>72.404143843772331</v>
      </c>
      <c r="CO35" s="98">
        <v>76</v>
      </c>
      <c r="CP35" s="98">
        <v>48</v>
      </c>
      <c r="CQ35" s="100">
        <v>124</v>
      </c>
      <c r="CR35" s="98">
        <v>57</v>
      </c>
      <c r="CS35" s="98">
        <v>33</v>
      </c>
      <c r="CT35" s="100">
        <v>90</v>
      </c>
      <c r="CU35" s="125"/>
      <c r="CV35" s="125"/>
      <c r="CW35" s="122">
        <v>0</v>
      </c>
      <c r="CX35" s="95">
        <v>57</v>
      </c>
      <c r="CY35" s="95">
        <v>33</v>
      </c>
      <c r="CZ35" s="100">
        <v>90</v>
      </c>
      <c r="DA35" s="80">
        <v>75</v>
      </c>
      <c r="DB35" s="80">
        <v>68.75</v>
      </c>
      <c r="DC35" s="80">
        <v>72.58064516129032</v>
      </c>
      <c r="DD35" s="125"/>
      <c r="DE35" s="125"/>
      <c r="DF35" s="122">
        <v>0</v>
      </c>
      <c r="DG35" s="125"/>
      <c r="DH35" s="125"/>
      <c r="DI35" s="122">
        <v>0</v>
      </c>
      <c r="DJ35" s="125"/>
      <c r="DK35" s="125"/>
      <c r="DL35" s="123">
        <v>0</v>
      </c>
      <c r="DM35" s="121">
        <v>0</v>
      </c>
      <c r="DN35" s="121">
        <v>0</v>
      </c>
      <c r="DO35" s="122">
        <v>0</v>
      </c>
      <c r="DP35" s="128" t="s">
        <v>91</v>
      </c>
      <c r="DQ35" s="128" t="s">
        <v>91</v>
      </c>
      <c r="DR35" s="128" t="s">
        <v>91</v>
      </c>
      <c r="DS35" s="100">
        <v>76</v>
      </c>
      <c r="DT35" s="100">
        <v>48</v>
      </c>
      <c r="DU35" s="100">
        <v>124</v>
      </c>
      <c r="DV35" s="100">
        <v>57</v>
      </c>
      <c r="DW35" s="100">
        <v>33</v>
      </c>
      <c r="DX35" s="100">
        <v>90</v>
      </c>
      <c r="DY35" s="122">
        <v>0</v>
      </c>
      <c r="DZ35" s="122">
        <v>0</v>
      </c>
      <c r="EA35" s="122">
        <v>0</v>
      </c>
      <c r="EB35" s="95">
        <v>57</v>
      </c>
      <c r="EC35" s="95">
        <v>33</v>
      </c>
      <c r="ED35" s="100">
        <v>90</v>
      </c>
      <c r="EE35" s="80">
        <v>75</v>
      </c>
      <c r="EF35" s="80">
        <v>68.75</v>
      </c>
      <c r="EG35" s="80">
        <v>72.58064516129032</v>
      </c>
      <c r="EH35" s="82">
        <v>122954</v>
      </c>
      <c r="EI35" s="82">
        <v>117596</v>
      </c>
      <c r="EJ35" s="82">
        <v>240550</v>
      </c>
      <c r="EK35" s="90">
        <v>18611</v>
      </c>
      <c r="EL35" s="90">
        <v>36945</v>
      </c>
      <c r="EM35" s="82">
        <v>55556</v>
      </c>
      <c r="EN35" s="82">
        <v>71118</v>
      </c>
      <c r="EO35" s="82">
        <v>64545</v>
      </c>
      <c r="EP35" s="82">
        <v>135663</v>
      </c>
      <c r="EQ35" s="83">
        <v>15.136555134440522</v>
      </c>
      <c r="ER35" s="83">
        <v>31.416884928058778</v>
      </c>
      <c r="ES35" s="83">
        <v>23.095406360424029</v>
      </c>
      <c r="ET35" s="84">
        <v>57.841143842412613</v>
      </c>
      <c r="EU35" s="84">
        <v>54.887070988809143</v>
      </c>
      <c r="EV35" s="84">
        <v>56.397006859280815</v>
      </c>
      <c r="EW35" s="82">
        <v>34676</v>
      </c>
      <c r="EX35" s="82">
        <v>38290</v>
      </c>
      <c r="EY35" s="82">
        <v>72966</v>
      </c>
      <c r="EZ35" s="90">
        <v>2969</v>
      </c>
      <c r="FA35" s="90">
        <v>6896</v>
      </c>
      <c r="FB35" s="82">
        <v>9865</v>
      </c>
      <c r="FC35" s="82">
        <v>18413</v>
      </c>
      <c r="FD35" s="82">
        <v>22649</v>
      </c>
      <c r="FE35" s="82">
        <v>41062</v>
      </c>
      <c r="FF35" s="83">
        <v>8.562117891336948</v>
      </c>
      <c r="FG35" s="83">
        <v>18.009924262209456</v>
      </c>
      <c r="FH35" s="83">
        <v>13.519995614395746</v>
      </c>
      <c r="FI35" s="84">
        <v>53.100126888914524</v>
      </c>
      <c r="FJ35" s="84">
        <v>59.151214416296689</v>
      </c>
      <c r="FK35" s="84">
        <v>56.275525587259821</v>
      </c>
      <c r="FL35" s="97">
        <v>57</v>
      </c>
      <c r="FM35" s="97">
        <v>33</v>
      </c>
      <c r="FN35" s="97">
        <v>90</v>
      </c>
      <c r="FO35" s="97">
        <v>5</v>
      </c>
      <c r="FP35" s="97">
        <v>8</v>
      </c>
      <c r="FQ35" s="97">
        <v>13</v>
      </c>
      <c r="FR35" s="97">
        <v>36</v>
      </c>
      <c r="FS35" s="97">
        <v>25</v>
      </c>
      <c r="FT35" s="97">
        <v>61</v>
      </c>
      <c r="FU35" s="99">
        <v>8.7719298245614041</v>
      </c>
      <c r="FV35" s="99">
        <v>24.242424242424242</v>
      </c>
      <c r="FW35" s="99">
        <v>14.444444444444445</v>
      </c>
      <c r="FX35" s="102">
        <v>63.15789473684211</v>
      </c>
      <c r="FY35" s="102">
        <v>75.757575757575751</v>
      </c>
      <c r="FZ35" s="102">
        <v>67.777777777777771</v>
      </c>
    </row>
    <row r="36" spans="1:215" s="67" customFormat="1" ht="29.25" customHeight="1">
      <c r="A36" s="94">
        <v>27</v>
      </c>
      <c r="B36" s="183" t="s">
        <v>51</v>
      </c>
      <c r="C36" s="75">
        <v>494767</v>
      </c>
      <c r="D36" s="75">
        <v>309793</v>
      </c>
      <c r="E36" s="76">
        <v>804560</v>
      </c>
      <c r="F36" s="75">
        <v>407753</v>
      </c>
      <c r="G36" s="75">
        <v>274852</v>
      </c>
      <c r="H36" s="77">
        <v>682605</v>
      </c>
      <c r="I36" s="85">
        <v>14113</v>
      </c>
      <c r="J36" s="85">
        <v>8932</v>
      </c>
      <c r="K36" s="89">
        <v>23045</v>
      </c>
      <c r="L36" s="75">
        <v>421866</v>
      </c>
      <c r="M36" s="75">
        <v>283784</v>
      </c>
      <c r="N36" s="75">
        <v>705650</v>
      </c>
      <c r="O36" s="80">
        <v>85.265589661396163</v>
      </c>
      <c r="P36" s="80">
        <v>91.604393901734383</v>
      </c>
      <c r="Q36" s="80">
        <v>87.706323953465244</v>
      </c>
      <c r="R36" s="75">
        <v>13507</v>
      </c>
      <c r="S36" s="75">
        <v>8607</v>
      </c>
      <c r="T36" s="77">
        <v>22114</v>
      </c>
      <c r="U36" s="75">
        <v>2688</v>
      </c>
      <c r="V36" s="75">
        <v>2034</v>
      </c>
      <c r="W36" s="77">
        <v>4722</v>
      </c>
      <c r="X36" s="78">
        <v>827</v>
      </c>
      <c r="Y36" s="78">
        <v>666</v>
      </c>
      <c r="Z36" s="79">
        <v>1493</v>
      </c>
      <c r="AA36" s="75">
        <v>3515</v>
      </c>
      <c r="AB36" s="75">
        <v>2700</v>
      </c>
      <c r="AC36" s="79">
        <v>6215</v>
      </c>
      <c r="AD36" s="80">
        <v>26.023543347893686</v>
      </c>
      <c r="AE36" s="80">
        <v>31.369815266643432</v>
      </c>
      <c r="AF36" s="80">
        <v>28.104368273491904</v>
      </c>
      <c r="AG36" s="79">
        <v>508274</v>
      </c>
      <c r="AH36" s="79">
        <v>318400</v>
      </c>
      <c r="AI36" s="79">
        <v>826674</v>
      </c>
      <c r="AJ36" s="79">
        <v>410441</v>
      </c>
      <c r="AK36" s="79">
        <v>276886</v>
      </c>
      <c r="AL36" s="79">
        <v>687327</v>
      </c>
      <c r="AM36" s="79">
        <v>14940</v>
      </c>
      <c r="AN36" s="79">
        <v>9598</v>
      </c>
      <c r="AO36" s="79">
        <v>24538</v>
      </c>
      <c r="AP36" s="75">
        <v>425381</v>
      </c>
      <c r="AQ36" s="75">
        <v>286484</v>
      </c>
      <c r="AR36" s="79">
        <v>711865</v>
      </c>
      <c r="AS36" s="80">
        <v>83.691276752302883</v>
      </c>
      <c r="AT36" s="80">
        <v>89.976130653266324</v>
      </c>
      <c r="AU36" s="80">
        <v>86.111937716681538</v>
      </c>
      <c r="AV36" s="78">
        <v>82386</v>
      </c>
      <c r="AW36" s="78">
        <v>48114</v>
      </c>
      <c r="AX36" s="79">
        <v>130500</v>
      </c>
      <c r="AY36" s="78">
        <v>66029</v>
      </c>
      <c r="AZ36" s="78">
        <v>41608</v>
      </c>
      <c r="BA36" s="79">
        <v>107637</v>
      </c>
      <c r="BB36" s="85">
        <v>2569</v>
      </c>
      <c r="BC36" s="85">
        <v>1766</v>
      </c>
      <c r="BD36" s="79">
        <v>4335</v>
      </c>
      <c r="BE36" s="75">
        <v>68598</v>
      </c>
      <c r="BF36" s="75">
        <v>43374</v>
      </c>
      <c r="BG36" s="79">
        <v>111972</v>
      </c>
      <c r="BH36" s="80">
        <v>83.264146821061829</v>
      </c>
      <c r="BI36" s="80">
        <v>90.148397555804962</v>
      </c>
      <c r="BJ36" s="80">
        <v>85.802298850574715</v>
      </c>
      <c r="BK36" s="98">
        <v>2321</v>
      </c>
      <c r="BL36" s="98">
        <v>1443</v>
      </c>
      <c r="BM36" s="100">
        <v>3764</v>
      </c>
      <c r="BN36" s="98">
        <v>426</v>
      </c>
      <c r="BO36" s="98">
        <v>277</v>
      </c>
      <c r="BP36" s="100">
        <v>703</v>
      </c>
      <c r="BQ36" s="98">
        <v>142</v>
      </c>
      <c r="BR36" s="98">
        <v>90</v>
      </c>
      <c r="BS36" s="100">
        <v>232</v>
      </c>
      <c r="BT36" s="95">
        <v>568</v>
      </c>
      <c r="BU36" s="95">
        <v>367</v>
      </c>
      <c r="BV36" s="100">
        <v>935</v>
      </c>
      <c r="BW36" s="80">
        <v>24.472210254200778</v>
      </c>
      <c r="BX36" s="80">
        <v>25.433125433125429</v>
      </c>
      <c r="BY36" s="80">
        <v>24.840595111583422</v>
      </c>
      <c r="BZ36" s="79">
        <v>84707</v>
      </c>
      <c r="CA36" s="79">
        <v>49557</v>
      </c>
      <c r="CB36" s="79">
        <v>134264</v>
      </c>
      <c r="CC36" s="79">
        <v>66455</v>
      </c>
      <c r="CD36" s="79">
        <v>41885</v>
      </c>
      <c r="CE36" s="79">
        <v>108340</v>
      </c>
      <c r="CF36" s="79">
        <v>2711</v>
      </c>
      <c r="CG36" s="79">
        <v>1856</v>
      </c>
      <c r="CH36" s="79">
        <v>4567</v>
      </c>
      <c r="CI36" s="75">
        <v>69166</v>
      </c>
      <c r="CJ36" s="75">
        <v>43741</v>
      </c>
      <c r="CK36" s="79">
        <v>112907</v>
      </c>
      <c r="CL36" s="80">
        <v>81.653228186572534</v>
      </c>
      <c r="CM36" s="80">
        <v>88.264019210202392</v>
      </c>
      <c r="CN36" s="80">
        <v>84.093278913185969</v>
      </c>
      <c r="CO36" s="78">
        <v>59696</v>
      </c>
      <c r="CP36" s="78">
        <v>39436</v>
      </c>
      <c r="CQ36" s="79">
        <v>99132</v>
      </c>
      <c r="CR36" s="78">
        <v>45783</v>
      </c>
      <c r="CS36" s="78">
        <v>31892</v>
      </c>
      <c r="CT36" s="79">
        <v>77675</v>
      </c>
      <c r="CU36" s="85">
        <v>2421</v>
      </c>
      <c r="CV36" s="85">
        <v>1662</v>
      </c>
      <c r="CW36" s="79">
        <v>4083</v>
      </c>
      <c r="CX36" s="75">
        <v>48204</v>
      </c>
      <c r="CY36" s="75">
        <v>33554</v>
      </c>
      <c r="CZ36" s="79">
        <v>81758</v>
      </c>
      <c r="DA36" s="80">
        <v>80.749128919860624</v>
      </c>
      <c r="DB36" s="80">
        <v>85.084694188051529</v>
      </c>
      <c r="DC36" s="80">
        <v>82.473873219545652</v>
      </c>
      <c r="DD36" s="78">
        <v>967</v>
      </c>
      <c r="DE36" s="78">
        <v>400</v>
      </c>
      <c r="DF36" s="79">
        <v>1367</v>
      </c>
      <c r="DG36" s="78">
        <v>143</v>
      </c>
      <c r="DH36" s="78">
        <v>66</v>
      </c>
      <c r="DI36" s="79">
        <v>209</v>
      </c>
      <c r="DJ36" s="78">
        <v>61</v>
      </c>
      <c r="DK36" s="78">
        <v>27</v>
      </c>
      <c r="DL36" s="85">
        <v>88</v>
      </c>
      <c r="DM36" s="75">
        <v>204</v>
      </c>
      <c r="DN36" s="75">
        <v>93</v>
      </c>
      <c r="DO36" s="79">
        <v>297</v>
      </c>
      <c r="DP36" s="80">
        <v>21.09617373319545</v>
      </c>
      <c r="DQ36" s="80">
        <v>23.25</v>
      </c>
      <c r="DR36" s="80">
        <v>21.726408193123628</v>
      </c>
      <c r="DS36" s="79">
        <v>60663</v>
      </c>
      <c r="DT36" s="79">
        <v>39836</v>
      </c>
      <c r="DU36" s="79">
        <v>100499</v>
      </c>
      <c r="DV36" s="79">
        <v>45926</v>
      </c>
      <c r="DW36" s="79">
        <v>31958</v>
      </c>
      <c r="DX36" s="79">
        <v>77884</v>
      </c>
      <c r="DY36" s="79">
        <v>2482</v>
      </c>
      <c r="DZ36" s="79">
        <v>1689</v>
      </c>
      <c r="EA36" s="79">
        <v>4171</v>
      </c>
      <c r="EB36" s="75">
        <v>48408</v>
      </c>
      <c r="EC36" s="75">
        <v>33647</v>
      </c>
      <c r="ED36" s="79">
        <v>82055</v>
      </c>
      <c r="EE36" s="80">
        <v>79.798229563325251</v>
      </c>
      <c r="EF36" s="80">
        <v>84.463801586504673</v>
      </c>
      <c r="EG36" s="80">
        <v>81.647578582871475</v>
      </c>
      <c r="EH36" s="82">
        <v>425381</v>
      </c>
      <c r="EI36" s="82">
        <v>286484</v>
      </c>
      <c r="EJ36" s="82">
        <v>711865</v>
      </c>
      <c r="EK36" s="90">
        <v>34185</v>
      </c>
      <c r="EL36" s="90">
        <v>29761</v>
      </c>
      <c r="EM36" s="82">
        <v>63946</v>
      </c>
      <c r="EN36" s="82">
        <v>157080</v>
      </c>
      <c r="EO36" s="82">
        <v>126011</v>
      </c>
      <c r="EP36" s="82">
        <v>283091</v>
      </c>
      <c r="EQ36" s="83">
        <v>8.0363250826905759</v>
      </c>
      <c r="ER36" s="83">
        <v>10.388363748062719</v>
      </c>
      <c r="ES36" s="83">
        <v>8.9828829904546517</v>
      </c>
      <c r="ET36" s="84">
        <v>36.926896123710272</v>
      </c>
      <c r="EU36" s="84">
        <v>43.985353457784726</v>
      </c>
      <c r="EV36" s="84">
        <v>39.767512098501825</v>
      </c>
      <c r="EW36" s="82">
        <v>69166</v>
      </c>
      <c r="EX36" s="82">
        <v>43741</v>
      </c>
      <c r="EY36" s="82">
        <v>112907</v>
      </c>
      <c r="EZ36" s="90">
        <v>3215</v>
      </c>
      <c r="FA36" s="90">
        <v>2545</v>
      </c>
      <c r="FB36" s="82">
        <v>5760</v>
      </c>
      <c r="FC36" s="82">
        <v>22936</v>
      </c>
      <c r="FD36" s="82">
        <v>17507</v>
      </c>
      <c r="FE36" s="82">
        <v>40443</v>
      </c>
      <c r="FF36" s="83">
        <v>4.6482375733742014</v>
      </c>
      <c r="FG36" s="83">
        <v>5.8183397727532515</v>
      </c>
      <c r="FH36" s="83">
        <v>5.1015437483946968</v>
      </c>
      <c r="FI36" s="84">
        <v>33.160801549894458</v>
      </c>
      <c r="FJ36" s="84">
        <v>40.024233556617361</v>
      </c>
      <c r="FK36" s="84">
        <v>35.819745454223387</v>
      </c>
      <c r="FL36" s="82">
        <v>48408</v>
      </c>
      <c r="FM36" s="82">
        <v>33647</v>
      </c>
      <c r="FN36" s="82">
        <v>82055</v>
      </c>
      <c r="FO36" s="90">
        <v>1807</v>
      </c>
      <c r="FP36" s="90">
        <v>1291</v>
      </c>
      <c r="FQ36" s="82">
        <v>3098</v>
      </c>
      <c r="FR36" s="82">
        <v>13605</v>
      </c>
      <c r="FS36" s="82">
        <v>10457</v>
      </c>
      <c r="FT36" s="82">
        <v>24062</v>
      </c>
      <c r="FU36" s="83">
        <v>3.7328540737068256</v>
      </c>
      <c r="FV36" s="83">
        <v>3.8368948197461878</v>
      </c>
      <c r="FW36" s="83">
        <v>3.7755164219121324</v>
      </c>
      <c r="FX36" s="84">
        <v>28.104858701041152</v>
      </c>
      <c r="FY36" s="84">
        <v>31.078550836627333</v>
      </c>
      <c r="FZ36" s="84">
        <v>29.3242337456584</v>
      </c>
    </row>
    <row r="37" spans="1:215" s="68" customFormat="1" ht="29.25" customHeight="1">
      <c r="A37" s="94">
        <v>28</v>
      </c>
      <c r="B37" s="183" t="s">
        <v>52</v>
      </c>
      <c r="C37" s="95">
        <v>388895</v>
      </c>
      <c r="D37" s="95">
        <v>450417</v>
      </c>
      <c r="E37" s="96">
        <v>839312</v>
      </c>
      <c r="F37" s="95">
        <v>340112</v>
      </c>
      <c r="G37" s="95">
        <v>420471</v>
      </c>
      <c r="H37" s="97">
        <v>760583</v>
      </c>
      <c r="I37" s="125"/>
      <c r="J37" s="125"/>
      <c r="K37" s="124"/>
      <c r="L37" s="95">
        <v>340112</v>
      </c>
      <c r="M37" s="95">
        <v>420471</v>
      </c>
      <c r="N37" s="95">
        <v>760583</v>
      </c>
      <c r="O37" s="80">
        <v>87.455997120045254</v>
      </c>
      <c r="P37" s="80">
        <v>93.351494281965373</v>
      </c>
      <c r="Q37" s="80">
        <v>90.619817183598002</v>
      </c>
      <c r="R37" s="121"/>
      <c r="S37" s="121"/>
      <c r="T37" s="127">
        <v>0</v>
      </c>
      <c r="U37" s="121"/>
      <c r="V37" s="121"/>
      <c r="W37" s="127">
        <v>0</v>
      </c>
      <c r="X37" s="125"/>
      <c r="Y37" s="125"/>
      <c r="Z37" s="122">
        <v>0</v>
      </c>
      <c r="AA37" s="121">
        <v>0</v>
      </c>
      <c r="AB37" s="121">
        <v>0</v>
      </c>
      <c r="AC37" s="122">
        <v>0</v>
      </c>
      <c r="AD37" s="128" t="s">
        <v>91</v>
      </c>
      <c r="AE37" s="128" t="s">
        <v>91</v>
      </c>
      <c r="AF37" s="128" t="s">
        <v>91</v>
      </c>
      <c r="AG37" s="100">
        <v>388895</v>
      </c>
      <c r="AH37" s="100">
        <v>450417</v>
      </c>
      <c r="AI37" s="100">
        <v>839312</v>
      </c>
      <c r="AJ37" s="100">
        <v>340112</v>
      </c>
      <c r="AK37" s="100">
        <v>420471</v>
      </c>
      <c r="AL37" s="100">
        <v>760583</v>
      </c>
      <c r="AM37" s="122">
        <v>0</v>
      </c>
      <c r="AN37" s="122">
        <v>0</v>
      </c>
      <c r="AO37" s="122">
        <v>0</v>
      </c>
      <c r="AP37" s="95">
        <v>340112</v>
      </c>
      <c r="AQ37" s="95">
        <v>420471</v>
      </c>
      <c r="AR37" s="100">
        <v>760583</v>
      </c>
      <c r="AS37" s="80">
        <v>87.455997120045254</v>
      </c>
      <c r="AT37" s="80">
        <v>93.351494281965373</v>
      </c>
      <c r="AU37" s="80">
        <v>90.619817183598002</v>
      </c>
      <c r="AV37" s="98">
        <v>86284</v>
      </c>
      <c r="AW37" s="98">
        <v>106477</v>
      </c>
      <c r="AX37" s="100">
        <v>192761</v>
      </c>
      <c r="AY37" s="98">
        <v>68583</v>
      </c>
      <c r="AZ37" s="98">
        <v>93765</v>
      </c>
      <c r="BA37" s="100">
        <v>162348</v>
      </c>
      <c r="BB37" s="125"/>
      <c r="BC37" s="125"/>
      <c r="BD37" s="122">
        <v>0</v>
      </c>
      <c r="BE37" s="95">
        <v>68583</v>
      </c>
      <c r="BF37" s="95">
        <v>93765</v>
      </c>
      <c r="BG37" s="100">
        <v>162348</v>
      </c>
      <c r="BH37" s="80">
        <v>79.4851884474526</v>
      </c>
      <c r="BI37" s="80">
        <v>88.061271448293994</v>
      </c>
      <c r="BJ37" s="80">
        <v>84.222430885915728</v>
      </c>
      <c r="BK37" s="125"/>
      <c r="BL37" s="125"/>
      <c r="BM37" s="122">
        <v>0</v>
      </c>
      <c r="BN37" s="125"/>
      <c r="BO37" s="125"/>
      <c r="BP37" s="122">
        <v>0</v>
      </c>
      <c r="BQ37" s="125"/>
      <c r="BR37" s="125"/>
      <c r="BS37" s="122">
        <v>0</v>
      </c>
      <c r="BT37" s="121">
        <v>0</v>
      </c>
      <c r="BU37" s="121">
        <v>0</v>
      </c>
      <c r="BV37" s="122">
        <v>0</v>
      </c>
      <c r="BW37" s="128" t="s">
        <v>91</v>
      </c>
      <c r="BX37" s="128" t="s">
        <v>91</v>
      </c>
      <c r="BY37" s="128" t="s">
        <v>91</v>
      </c>
      <c r="BZ37" s="100">
        <v>86284</v>
      </c>
      <c r="CA37" s="100">
        <v>106477</v>
      </c>
      <c r="CB37" s="100">
        <v>192761</v>
      </c>
      <c r="CC37" s="100">
        <v>68583</v>
      </c>
      <c r="CD37" s="100">
        <v>93765</v>
      </c>
      <c r="CE37" s="100">
        <v>162348</v>
      </c>
      <c r="CF37" s="122">
        <v>0</v>
      </c>
      <c r="CG37" s="122">
        <v>0</v>
      </c>
      <c r="CH37" s="122">
        <v>0</v>
      </c>
      <c r="CI37" s="95">
        <v>68583</v>
      </c>
      <c r="CJ37" s="95">
        <v>93765</v>
      </c>
      <c r="CK37" s="100">
        <v>162348</v>
      </c>
      <c r="CL37" s="80">
        <v>79.4851884474526</v>
      </c>
      <c r="CM37" s="80">
        <v>88.061271448293994</v>
      </c>
      <c r="CN37" s="80">
        <v>84.222430885915728</v>
      </c>
      <c r="CO37" s="98">
        <v>3197</v>
      </c>
      <c r="CP37" s="98">
        <v>3282</v>
      </c>
      <c r="CQ37" s="100">
        <v>6479</v>
      </c>
      <c r="CR37" s="98">
        <v>2684</v>
      </c>
      <c r="CS37" s="98">
        <v>2897</v>
      </c>
      <c r="CT37" s="100">
        <v>5581</v>
      </c>
      <c r="CU37" s="125"/>
      <c r="CV37" s="125"/>
      <c r="CW37" s="122">
        <v>0</v>
      </c>
      <c r="CX37" s="95">
        <v>2684</v>
      </c>
      <c r="CY37" s="95">
        <v>2897</v>
      </c>
      <c r="CZ37" s="100">
        <v>5581</v>
      </c>
      <c r="DA37" s="80">
        <v>83.953706599937433</v>
      </c>
      <c r="DB37" s="80">
        <v>88.269347958561852</v>
      </c>
      <c r="DC37" s="80">
        <v>86.139836394505323</v>
      </c>
      <c r="DD37" s="125"/>
      <c r="DE37" s="125"/>
      <c r="DF37" s="122">
        <v>0</v>
      </c>
      <c r="DG37" s="125"/>
      <c r="DH37" s="125"/>
      <c r="DI37" s="122">
        <v>0</v>
      </c>
      <c r="DJ37" s="125"/>
      <c r="DK37" s="125"/>
      <c r="DL37" s="123">
        <v>0</v>
      </c>
      <c r="DM37" s="121">
        <v>0</v>
      </c>
      <c r="DN37" s="121">
        <v>0</v>
      </c>
      <c r="DO37" s="122">
        <v>0</v>
      </c>
      <c r="DP37" s="128" t="s">
        <v>91</v>
      </c>
      <c r="DQ37" s="128" t="s">
        <v>91</v>
      </c>
      <c r="DR37" s="128" t="s">
        <v>91</v>
      </c>
      <c r="DS37" s="100">
        <v>3197</v>
      </c>
      <c r="DT37" s="100">
        <v>3282</v>
      </c>
      <c r="DU37" s="100">
        <v>6479</v>
      </c>
      <c r="DV37" s="100">
        <v>2684</v>
      </c>
      <c r="DW37" s="100">
        <v>2897</v>
      </c>
      <c r="DX37" s="100">
        <v>5581</v>
      </c>
      <c r="DY37" s="122">
        <v>0</v>
      </c>
      <c r="DZ37" s="122">
        <v>0</v>
      </c>
      <c r="EA37" s="122">
        <v>0</v>
      </c>
      <c r="EB37" s="95">
        <v>2684</v>
      </c>
      <c r="EC37" s="95">
        <v>2897</v>
      </c>
      <c r="ED37" s="100">
        <v>5581</v>
      </c>
      <c r="EE37" s="80">
        <v>83.953706599937433</v>
      </c>
      <c r="EF37" s="80">
        <v>88.269347958561852</v>
      </c>
      <c r="EG37" s="80">
        <v>86.139836394505323</v>
      </c>
      <c r="EH37" s="97">
        <v>340112</v>
      </c>
      <c r="EI37" s="97">
        <v>420471</v>
      </c>
      <c r="EJ37" s="97">
        <v>760583</v>
      </c>
      <c r="EK37" s="97">
        <v>93710</v>
      </c>
      <c r="EL37" s="97">
        <v>140352</v>
      </c>
      <c r="EM37" s="97">
        <v>234062</v>
      </c>
      <c r="EN37" s="97">
        <v>117076</v>
      </c>
      <c r="EO37" s="97">
        <v>152186</v>
      </c>
      <c r="EP37" s="97">
        <v>269262</v>
      </c>
      <c r="EQ37" s="99">
        <v>27.55268852613257</v>
      </c>
      <c r="ER37" s="99">
        <v>33.379709896758634</v>
      </c>
      <c r="ES37" s="99">
        <v>30.774024662660093</v>
      </c>
      <c r="ET37" s="102">
        <v>34.422778378886953</v>
      </c>
      <c r="EU37" s="102">
        <v>36.19417272534848</v>
      </c>
      <c r="EV37" s="102">
        <v>35.402053424807022</v>
      </c>
      <c r="EW37" s="97">
        <v>68583</v>
      </c>
      <c r="EX37" s="97">
        <v>93765</v>
      </c>
      <c r="EY37" s="97">
        <v>162348</v>
      </c>
      <c r="EZ37" s="97">
        <v>9476</v>
      </c>
      <c r="FA37" s="97">
        <v>16007</v>
      </c>
      <c r="FB37" s="97">
        <v>25483</v>
      </c>
      <c r="FC37" s="97">
        <v>22441</v>
      </c>
      <c r="FD37" s="97">
        <v>34712</v>
      </c>
      <c r="FE37" s="97">
        <v>57153</v>
      </c>
      <c r="FF37" s="99">
        <v>13.816835075747633</v>
      </c>
      <c r="FG37" s="99">
        <v>17.071401909027891</v>
      </c>
      <c r="FH37" s="99">
        <v>15.696528445068617</v>
      </c>
      <c r="FI37" s="102">
        <v>32.720936675269378</v>
      </c>
      <c r="FJ37" s="102">
        <v>37.020210099717382</v>
      </c>
      <c r="FK37" s="102">
        <v>35.204006208884621</v>
      </c>
      <c r="FL37" s="97">
        <v>2684</v>
      </c>
      <c r="FM37" s="97">
        <v>2897</v>
      </c>
      <c r="FN37" s="97">
        <v>5581</v>
      </c>
      <c r="FO37" s="97">
        <v>339</v>
      </c>
      <c r="FP37" s="97">
        <v>366</v>
      </c>
      <c r="FQ37" s="97">
        <v>705</v>
      </c>
      <c r="FR37" s="97">
        <v>886</v>
      </c>
      <c r="FS37" s="97">
        <v>957</v>
      </c>
      <c r="FT37" s="97">
        <v>1843</v>
      </c>
      <c r="FU37" s="99">
        <v>12.630402384500746</v>
      </c>
      <c r="FV37" s="99">
        <v>12.633759061097688</v>
      </c>
      <c r="FW37" s="99">
        <v>12.632144776921699</v>
      </c>
      <c r="FX37" s="102">
        <v>33.010432190760056</v>
      </c>
      <c r="FY37" s="102">
        <v>33.034173282706249</v>
      </c>
      <c r="FZ37" s="102">
        <v>33.022755778534311</v>
      </c>
    </row>
    <row r="38" spans="1:215" s="67" customFormat="1" ht="29.25" customHeight="1">
      <c r="A38" s="94">
        <v>29</v>
      </c>
      <c r="B38" s="183" t="s">
        <v>53</v>
      </c>
      <c r="C38" s="75">
        <v>12722</v>
      </c>
      <c r="D38" s="75">
        <v>9702</v>
      </c>
      <c r="E38" s="76">
        <v>22424</v>
      </c>
      <c r="F38" s="75">
        <v>10090</v>
      </c>
      <c r="G38" s="75">
        <v>8015</v>
      </c>
      <c r="H38" s="77">
        <v>18105</v>
      </c>
      <c r="I38" s="123"/>
      <c r="J38" s="123"/>
      <c r="K38" s="124"/>
      <c r="L38" s="75">
        <v>10090</v>
      </c>
      <c r="M38" s="75">
        <v>8015</v>
      </c>
      <c r="N38" s="75">
        <v>18105</v>
      </c>
      <c r="O38" s="80">
        <v>79.311429020594247</v>
      </c>
      <c r="P38" s="80">
        <v>82.611832611832611</v>
      </c>
      <c r="Q38" s="80">
        <v>80.739386371744558</v>
      </c>
      <c r="R38" s="85">
        <v>4144</v>
      </c>
      <c r="S38" s="85">
        <v>2653</v>
      </c>
      <c r="T38" s="77">
        <v>6797</v>
      </c>
      <c r="U38" s="85">
        <v>1800</v>
      </c>
      <c r="V38" s="85">
        <v>1517</v>
      </c>
      <c r="W38" s="77">
        <v>3317</v>
      </c>
      <c r="X38" s="123"/>
      <c r="Y38" s="123"/>
      <c r="Z38" s="122">
        <v>0</v>
      </c>
      <c r="AA38" s="75">
        <v>1800</v>
      </c>
      <c r="AB38" s="75">
        <v>1517</v>
      </c>
      <c r="AC38" s="79">
        <v>3317</v>
      </c>
      <c r="AD38" s="80">
        <v>43.43629343629344</v>
      </c>
      <c r="AE38" s="80">
        <v>57.180550320392008</v>
      </c>
      <c r="AF38" s="80">
        <v>48.800941591878768</v>
      </c>
      <c r="AG38" s="79">
        <v>16866</v>
      </c>
      <c r="AH38" s="79">
        <v>12355</v>
      </c>
      <c r="AI38" s="79">
        <v>29221</v>
      </c>
      <c r="AJ38" s="79">
        <v>11890</v>
      </c>
      <c r="AK38" s="79">
        <v>9532</v>
      </c>
      <c r="AL38" s="79">
        <v>21422</v>
      </c>
      <c r="AM38" s="122">
        <v>0</v>
      </c>
      <c r="AN38" s="122">
        <v>0</v>
      </c>
      <c r="AO38" s="122">
        <v>0</v>
      </c>
      <c r="AP38" s="75">
        <v>11890</v>
      </c>
      <c r="AQ38" s="75">
        <v>9532</v>
      </c>
      <c r="AR38" s="79">
        <v>21422</v>
      </c>
      <c r="AS38" s="80">
        <v>70.496857583303679</v>
      </c>
      <c r="AT38" s="80">
        <v>77.150951031970862</v>
      </c>
      <c r="AU38" s="80">
        <v>73.310290544471442</v>
      </c>
      <c r="AV38" s="78">
        <v>1987</v>
      </c>
      <c r="AW38" s="78">
        <v>1349</v>
      </c>
      <c r="AX38" s="79">
        <v>3336</v>
      </c>
      <c r="AY38" s="78">
        <v>1566</v>
      </c>
      <c r="AZ38" s="78">
        <v>1133</v>
      </c>
      <c r="BA38" s="79">
        <v>2699</v>
      </c>
      <c r="BB38" s="123"/>
      <c r="BC38" s="123"/>
      <c r="BD38" s="122">
        <v>0</v>
      </c>
      <c r="BE38" s="75">
        <v>1566</v>
      </c>
      <c r="BF38" s="75">
        <v>1133</v>
      </c>
      <c r="BG38" s="79">
        <v>2699</v>
      </c>
      <c r="BH38" s="80">
        <v>78.812279818822347</v>
      </c>
      <c r="BI38" s="80">
        <v>83.988139362490728</v>
      </c>
      <c r="BJ38" s="80">
        <v>80.905275779376495</v>
      </c>
      <c r="BK38" s="78">
        <v>709</v>
      </c>
      <c r="BL38" s="78">
        <v>379</v>
      </c>
      <c r="BM38" s="79">
        <v>1088</v>
      </c>
      <c r="BN38" s="78">
        <v>333</v>
      </c>
      <c r="BO38" s="78">
        <v>217</v>
      </c>
      <c r="BP38" s="79">
        <v>550</v>
      </c>
      <c r="BQ38" s="123"/>
      <c r="BR38" s="123"/>
      <c r="BS38" s="122">
        <v>0</v>
      </c>
      <c r="BT38" s="75">
        <v>333</v>
      </c>
      <c r="BU38" s="75">
        <v>217</v>
      </c>
      <c r="BV38" s="79">
        <v>550</v>
      </c>
      <c r="BW38" s="80">
        <v>46.967559943582508</v>
      </c>
      <c r="BX38" s="80">
        <v>57.25593667546174</v>
      </c>
      <c r="BY38" s="80">
        <v>50.55147058823529</v>
      </c>
      <c r="BZ38" s="79">
        <v>2696</v>
      </c>
      <c r="CA38" s="79">
        <v>1728</v>
      </c>
      <c r="CB38" s="79">
        <v>4424</v>
      </c>
      <c r="CC38" s="79">
        <v>1899</v>
      </c>
      <c r="CD38" s="79">
        <v>1350</v>
      </c>
      <c r="CE38" s="79">
        <v>3249</v>
      </c>
      <c r="CF38" s="122">
        <v>0</v>
      </c>
      <c r="CG38" s="122">
        <v>0</v>
      </c>
      <c r="CH38" s="122">
        <v>0</v>
      </c>
      <c r="CI38" s="75">
        <v>1899</v>
      </c>
      <c r="CJ38" s="75">
        <v>1350</v>
      </c>
      <c r="CK38" s="79">
        <v>3249</v>
      </c>
      <c r="CL38" s="80">
        <v>70.437685459940653</v>
      </c>
      <c r="CM38" s="80">
        <v>78.125</v>
      </c>
      <c r="CN38" s="80">
        <v>73.440325497287517</v>
      </c>
      <c r="CO38" s="78">
        <v>2408</v>
      </c>
      <c r="CP38" s="78">
        <v>1708</v>
      </c>
      <c r="CQ38" s="79">
        <v>4116</v>
      </c>
      <c r="CR38" s="78">
        <v>1619</v>
      </c>
      <c r="CS38" s="78">
        <v>1231</v>
      </c>
      <c r="CT38" s="79">
        <v>2850</v>
      </c>
      <c r="CU38" s="123"/>
      <c r="CV38" s="123"/>
      <c r="CW38" s="122">
        <v>0</v>
      </c>
      <c r="CX38" s="75">
        <v>1619</v>
      </c>
      <c r="CY38" s="75">
        <v>1231</v>
      </c>
      <c r="CZ38" s="79">
        <v>2850</v>
      </c>
      <c r="DA38" s="80">
        <v>67.234219269102994</v>
      </c>
      <c r="DB38" s="80">
        <v>72.072599531615921</v>
      </c>
      <c r="DC38" s="80">
        <v>69.24198250728864</v>
      </c>
      <c r="DD38" s="78">
        <v>1013</v>
      </c>
      <c r="DE38" s="78">
        <v>716</v>
      </c>
      <c r="DF38" s="79">
        <v>1729</v>
      </c>
      <c r="DG38" s="78">
        <v>388</v>
      </c>
      <c r="DH38" s="78">
        <v>350</v>
      </c>
      <c r="DI38" s="79">
        <v>738</v>
      </c>
      <c r="DJ38" s="123"/>
      <c r="DK38" s="123"/>
      <c r="DL38" s="123">
        <v>0</v>
      </c>
      <c r="DM38" s="75">
        <v>388</v>
      </c>
      <c r="DN38" s="75">
        <v>350</v>
      </c>
      <c r="DO38" s="79">
        <v>738</v>
      </c>
      <c r="DP38" s="80">
        <v>38.302073050345506</v>
      </c>
      <c r="DQ38" s="80">
        <v>48.882681564245814</v>
      </c>
      <c r="DR38" s="80">
        <v>42.683632157316367</v>
      </c>
      <c r="DS38" s="79">
        <v>3421</v>
      </c>
      <c r="DT38" s="79">
        <v>2424</v>
      </c>
      <c r="DU38" s="79">
        <v>5845</v>
      </c>
      <c r="DV38" s="79">
        <v>2007</v>
      </c>
      <c r="DW38" s="79">
        <v>1581</v>
      </c>
      <c r="DX38" s="79">
        <v>3588</v>
      </c>
      <c r="DY38" s="122">
        <v>0</v>
      </c>
      <c r="DZ38" s="122">
        <v>0</v>
      </c>
      <c r="EA38" s="122">
        <v>0</v>
      </c>
      <c r="EB38" s="75">
        <v>2007</v>
      </c>
      <c r="EC38" s="75">
        <v>1581</v>
      </c>
      <c r="ED38" s="79">
        <v>3588</v>
      </c>
      <c r="EE38" s="80">
        <v>58.667056416252564</v>
      </c>
      <c r="EF38" s="80">
        <v>65.222772277227719</v>
      </c>
      <c r="EG38" s="80">
        <v>61.385799828913598</v>
      </c>
      <c r="EH38" s="82">
        <v>11890</v>
      </c>
      <c r="EI38" s="82">
        <v>9532</v>
      </c>
      <c r="EJ38" s="82">
        <v>21422</v>
      </c>
      <c r="EK38" s="90">
        <v>102</v>
      </c>
      <c r="EL38" s="90">
        <v>76</v>
      </c>
      <c r="EM38" s="82">
        <v>178</v>
      </c>
      <c r="EN38" s="103">
        <v>869</v>
      </c>
      <c r="EO38" s="82">
        <v>948</v>
      </c>
      <c r="EP38" s="82">
        <v>1817</v>
      </c>
      <c r="EQ38" s="83">
        <v>0.85786375105130352</v>
      </c>
      <c r="ER38" s="83">
        <v>0.79731430969366346</v>
      </c>
      <c r="ES38" s="83">
        <v>0.8309214825879937</v>
      </c>
      <c r="ET38" s="84">
        <v>7.3086627417998313</v>
      </c>
      <c r="EU38" s="84">
        <v>9.9454469156525391</v>
      </c>
      <c r="EV38" s="84">
        <v>8.4819344599010371</v>
      </c>
      <c r="EW38" s="82">
        <v>1899</v>
      </c>
      <c r="EX38" s="82">
        <v>1350</v>
      </c>
      <c r="EY38" s="82">
        <v>3249</v>
      </c>
      <c r="EZ38" s="90">
        <v>6</v>
      </c>
      <c r="FA38" s="90">
        <v>14</v>
      </c>
      <c r="FB38" s="82">
        <v>20</v>
      </c>
      <c r="FC38" s="82">
        <v>106</v>
      </c>
      <c r="FD38" s="82">
        <v>105</v>
      </c>
      <c r="FE38" s="82">
        <v>211</v>
      </c>
      <c r="FF38" s="83">
        <v>0.31595576619273302</v>
      </c>
      <c r="FG38" s="83">
        <v>1.037037037037037</v>
      </c>
      <c r="FH38" s="83">
        <v>0.61557402277623885</v>
      </c>
      <c r="FI38" s="84">
        <v>5.5818852027382837</v>
      </c>
      <c r="FJ38" s="84">
        <v>7.7777777777777777</v>
      </c>
      <c r="FK38" s="84">
        <v>6.4943059402893191</v>
      </c>
      <c r="FL38" s="82">
        <v>2007</v>
      </c>
      <c r="FM38" s="82">
        <v>1581</v>
      </c>
      <c r="FN38" s="82">
        <v>3588</v>
      </c>
      <c r="FO38" s="90">
        <v>4</v>
      </c>
      <c r="FP38" s="90">
        <v>1</v>
      </c>
      <c r="FQ38" s="82">
        <v>5</v>
      </c>
      <c r="FR38" s="82">
        <v>34</v>
      </c>
      <c r="FS38" s="82">
        <v>37</v>
      </c>
      <c r="FT38" s="82">
        <v>71</v>
      </c>
      <c r="FU38" s="83">
        <v>0.19930244145490783</v>
      </c>
      <c r="FV38" s="83">
        <v>6.3251106894370648E-2</v>
      </c>
      <c r="FW38" s="83">
        <v>0.13935340022296544</v>
      </c>
      <c r="FX38" s="84">
        <v>1.6940707523667164</v>
      </c>
      <c r="FY38" s="84">
        <v>2.3402909550917141</v>
      </c>
      <c r="FZ38" s="84">
        <v>1.9788182831661092</v>
      </c>
    </row>
    <row r="39" spans="1:215" s="67" customFormat="1" ht="29.25" customHeight="1">
      <c r="A39" s="94">
        <v>30</v>
      </c>
      <c r="B39" s="183" t="s">
        <v>85</v>
      </c>
      <c r="C39" s="92">
        <v>1365982</v>
      </c>
      <c r="D39" s="78">
        <v>1227899</v>
      </c>
      <c r="E39" s="76">
        <v>2593881</v>
      </c>
      <c r="F39" s="93">
        <v>1179721</v>
      </c>
      <c r="G39" s="78">
        <v>1134462</v>
      </c>
      <c r="H39" s="77">
        <v>2314183</v>
      </c>
      <c r="I39" s="123"/>
      <c r="J39" s="123"/>
      <c r="K39" s="124"/>
      <c r="L39" s="75">
        <v>1179721</v>
      </c>
      <c r="M39" s="75">
        <v>1134462</v>
      </c>
      <c r="N39" s="75">
        <v>2314183</v>
      </c>
      <c r="O39" s="80">
        <v>86.364315195954262</v>
      </c>
      <c r="P39" s="80">
        <v>92.390497915545168</v>
      </c>
      <c r="Q39" s="80">
        <v>89.217007256693734</v>
      </c>
      <c r="R39" s="92">
        <v>60904</v>
      </c>
      <c r="S39" s="78">
        <v>15867</v>
      </c>
      <c r="T39" s="77">
        <v>76771</v>
      </c>
      <c r="U39" s="93">
        <v>47579</v>
      </c>
      <c r="V39" s="78">
        <v>13456</v>
      </c>
      <c r="W39" s="77">
        <v>61035</v>
      </c>
      <c r="X39" s="123"/>
      <c r="Y39" s="123"/>
      <c r="Z39" s="122">
        <v>0</v>
      </c>
      <c r="AA39" s="75">
        <v>47579</v>
      </c>
      <c r="AB39" s="75">
        <v>13456</v>
      </c>
      <c r="AC39" s="79">
        <v>61035</v>
      </c>
      <c r="AD39" s="80">
        <v>78.121305661368709</v>
      </c>
      <c r="AE39" s="80">
        <v>84.804941072666537</v>
      </c>
      <c r="AF39" s="80">
        <v>79.502676792017823</v>
      </c>
      <c r="AG39" s="79">
        <v>1426886</v>
      </c>
      <c r="AH39" s="79">
        <v>1243766</v>
      </c>
      <c r="AI39" s="79">
        <v>2670652</v>
      </c>
      <c r="AJ39" s="79">
        <v>1227300</v>
      </c>
      <c r="AK39" s="79">
        <v>1147918</v>
      </c>
      <c r="AL39" s="79">
        <v>2375218</v>
      </c>
      <c r="AM39" s="122">
        <v>0</v>
      </c>
      <c r="AN39" s="122">
        <v>0</v>
      </c>
      <c r="AO39" s="122">
        <v>0</v>
      </c>
      <c r="AP39" s="75">
        <v>1227300</v>
      </c>
      <c r="AQ39" s="75">
        <v>1147918</v>
      </c>
      <c r="AR39" s="79">
        <v>2375218</v>
      </c>
      <c r="AS39" s="80">
        <v>86.012477520979246</v>
      </c>
      <c r="AT39" s="80">
        <v>92.293727276674232</v>
      </c>
      <c r="AU39" s="80">
        <v>88.937757521384285</v>
      </c>
      <c r="AV39" s="78">
        <v>267208</v>
      </c>
      <c r="AW39" s="78">
        <v>236771</v>
      </c>
      <c r="AX39" s="79">
        <v>503979</v>
      </c>
      <c r="AY39" s="78">
        <v>225437</v>
      </c>
      <c r="AZ39" s="78">
        <v>213446</v>
      </c>
      <c r="BA39" s="79">
        <v>438883</v>
      </c>
      <c r="BB39" s="123"/>
      <c r="BC39" s="123"/>
      <c r="BD39" s="122">
        <v>0</v>
      </c>
      <c r="BE39" s="75">
        <v>225437</v>
      </c>
      <c r="BF39" s="75">
        <v>213446</v>
      </c>
      <c r="BG39" s="79">
        <v>438883</v>
      </c>
      <c r="BH39" s="80">
        <v>84.367608754228911</v>
      </c>
      <c r="BI39" s="80">
        <v>90.148709090217977</v>
      </c>
      <c r="BJ39" s="80">
        <v>87.083588800326993</v>
      </c>
      <c r="BK39" s="78">
        <v>11518</v>
      </c>
      <c r="BL39" s="78">
        <v>3383</v>
      </c>
      <c r="BM39" s="79">
        <v>14901</v>
      </c>
      <c r="BN39" s="78">
        <v>9025</v>
      </c>
      <c r="BO39" s="78">
        <v>2832</v>
      </c>
      <c r="BP39" s="79">
        <v>11857</v>
      </c>
      <c r="BQ39" s="123"/>
      <c r="BR39" s="123"/>
      <c r="BS39" s="122">
        <v>0</v>
      </c>
      <c r="BT39" s="75">
        <v>9025</v>
      </c>
      <c r="BU39" s="75">
        <v>2832</v>
      </c>
      <c r="BV39" s="79">
        <v>11857</v>
      </c>
      <c r="BW39" s="80">
        <v>78.355617294669216</v>
      </c>
      <c r="BX39" s="80">
        <v>83.71268105232042</v>
      </c>
      <c r="BY39" s="80">
        <v>79.571840816052614</v>
      </c>
      <c r="BZ39" s="79">
        <v>278726</v>
      </c>
      <c r="CA39" s="79">
        <v>240154</v>
      </c>
      <c r="CB39" s="79">
        <v>518880</v>
      </c>
      <c r="CC39" s="79">
        <v>234462</v>
      </c>
      <c r="CD39" s="79">
        <v>216278</v>
      </c>
      <c r="CE39" s="79">
        <v>450740</v>
      </c>
      <c r="CF39" s="122">
        <v>0</v>
      </c>
      <c r="CG39" s="122">
        <v>0</v>
      </c>
      <c r="CH39" s="122">
        <v>0</v>
      </c>
      <c r="CI39" s="75">
        <v>234462</v>
      </c>
      <c r="CJ39" s="75">
        <v>216278</v>
      </c>
      <c r="CK39" s="79">
        <v>450740</v>
      </c>
      <c r="CL39" s="80">
        <v>84.119170798562024</v>
      </c>
      <c r="CM39" s="80">
        <v>90.058046087094112</v>
      </c>
      <c r="CN39" s="80">
        <v>86.867869256860928</v>
      </c>
      <c r="CO39" s="78">
        <v>10005</v>
      </c>
      <c r="CP39" s="78">
        <v>7638</v>
      </c>
      <c r="CQ39" s="79">
        <v>17643</v>
      </c>
      <c r="CR39" s="78">
        <v>8174</v>
      </c>
      <c r="CS39" s="78">
        <v>6794</v>
      </c>
      <c r="CT39" s="79">
        <v>14968</v>
      </c>
      <c r="CU39" s="123"/>
      <c r="CV39" s="123"/>
      <c r="CW39" s="122">
        <v>0</v>
      </c>
      <c r="CX39" s="75">
        <v>8174</v>
      </c>
      <c r="CY39" s="75">
        <v>6794</v>
      </c>
      <c r="CZ39" s="79">
        <v>14968</v>
      </c>
      <c r="DA39" s="80">
        <v>81.699150424787604</v>
      </c>
      <c r="DB39" s="80">
        <v>88.949986907567421</v>
      </c>
      <c r="DC39" s="80">
        <v>84.838179447939694</v>
      </c>
      <c r="DD39" s="78">
        <v>593</v>
      </c>
      <c r="DE39" s="78">
        <v>165</v>
      </c>
      <c r="DF39" s="79">
        <v>758</v>
      </c>
      <c r="DG39" s="78">
        <v>432</v>
      </c>
      <c r="DH39" s="78">
        <v>139</v>
      </c>
      <c r="DI39" s="79">
        <v>571</v>
      </c>
      <c r="DJ39" s="123"/>
      <c r="DK39" s="123"/>
      <c r="DL39" s="123">
        <v>0</v>
      </c>
      <c r="DM39" s="75">
        <v>432</v>
      </c>
      <c r="DN39" s="75">
        <v>139</v>
      </c>
      <c r="DO39" s="79">
        <v>571</v>
      </c>
      <c r="DP39" s="80">
        <v>72.849915682967961</v>
      </c>
      <c r="DQ39" s="80">
        <v>84.242424242424235</v>
      </c>
      <c r="DR39" s="80">
        <v>75.329815303430081</v>
      </c>
      <c r="DS39" s="79">
        <v>10598</v>
      </c>
      <c r="DT39" s="79">
        <v>7803</v>
      </c>
      <c r="DU39" s="79">
        <v>18401</v>
      </c>
      <c r="DV39" s="79">
        <v>8606</v>
      </c>
      <c r="DW39" s="79">
        <v>6933</v>
      </c>
      <c r="DX39" s="79">
        <v>15539</v>
      </c>
      <c r="DY39" s="122">
        <v>0</v>
      </c>
      <c r="DZ39" s="122">
        <v>0</v>
      </c>
      <c r="EA39" s="122">
        <v>0</v>
      </c>
      <c r="EB39" s="75">
        <v>8606</v>
      </c>
      <c r="EC39" s="75">
        <v>6933</v>
      </c>
      <c r="ED39" s="79">
        <v>15539</v>
      </c>
      <c r="EE39" s="80">
        <v>81.204000754859408</v>
      </c>
      <c r="EF39" s="80">
        <v>88.850442137639376</v>
      </c>
      <c r="EG39" s="80">
        <v>84.446497472963415</v>
      </c>
      <c r="EH39" s="82">
        <v>1227300</v>
      </c>
      <c r="EI39" s="82">
        <v>1147918</v>
      </c>
      <c r="EJ39" s="82">
        <v>2375218</v>
      </c>
      <c r="EK39" s="90">
        <v>140928</v>
      </c>
      <c r="EL39" s="90">
        <v>167002</v>
      </c>
      <c r="EM39" s="97">
        <v>307930</v>
      </c>
      <c r="EN39" s="97">
        <v>503105</v>
      </c>
      <c r="EO39" s="97">
        <v>524136</v>
      </c>
      <c r="EP39" s="97">
        <v>1027241</v>
      </c>
      <c r="EQ39" s="83">
        <v>11.482767049621119</v>
      </c>
      <c r="ER39" s="83">
        <v>14.548251704390035</v>
      </c>
      <c r="ES39" s="83">
        <v>12.964283699433063</v>
      </c>
      <c r="ET39" s="84">
        <v>40.992829788967654</v>
      </c>
      <c r="EU39" s="84">
        <v>45.659707400702835</v>
      </c>
      <c r="EV39" s="84">
        <v>43.24828289445432</v>
      </c>
      <c r="EW39" s="82">
        <v>234462</v>
      </c>
      <c r="EX39" s="82">
        <v>216278</v>
      </c>
      <c r="EY39" s="82">
        <v>450740</v>
      </c>
      <c r="EZ39" s="90">
        <v>17565</v>
      </c>
      <c r="FA39" s="90">
        <v>18204</v>
      </c>
      <c r="FB39" s="82">
        <v>35769</v>
      </c>
      <c r="FC39" s="82">
        <v>87313</v>
      </c>
      <c r="FD39" s="82">
        <v>88169</v>
      </c>
      <c r="FE39" s="82">
        <v>175482</v>
      </c>
      <c r="FF39" s="83">
        <v>7.4916191109860026</v>
      </c>
      <c r="FG39" s="83">
        <v>8.4169448580068238</v>
      </c>
      <c r="FH39" s="83">
        <v>7.9356169854017846</v>
      </c>
      <c r="FI39" s="84">
        <v>37.23972328138462</v>
      </c>
      <c r="FJ39" s="84">
        <v>40.766513468776296</v>
      </c>
      <c r="FK39" s="84">
        <v>38.931978524204645</v>
      </c>
      <c r="FL39" s="82">
        <v>8606</v>
      </c>
      <c r="FM39" s="82">
        <v>6933</v>
      </c>
      <c r="FN39" s="82">
        <v>15539</v>
      </c>
      <c r="FO39" s="90">
        <v>754</v>
      </c>
      <c r="FP39" s="90">
        <v>760</v>
      </c>
      <c r="FQ39" s="82">
        <v>1514</v>
      </c>
      <c r="FR39" s="82">
        <v>3628</v>
      </c>
      <c r="FS39" s="82">
        <v>2883</v>
      </c>
      <c r="FT39" s="82">
        <v>6511</v>
      </c>
      <c r="FU39" s="83">
        <v>8.761329305135952</v>
      </c>
      <c r="FV39" s="83">
        <v>10.962065483917497</v>
      </c>
      <c r="FW39" s="83">
        <v>9.7432267198661435</v>
      </c>
      <c r="FX39" s="84">
        <v>42.156634905879621</v>
      </c>
      <c r="FY39" s="84">
        <v>41.583729987018607</v>
      </c>
      <c r="FZ39" s="84">
        <v>41.901023231868209</v>
      </c>
    </row>
    <row r="40" spans="1:215" s="68" customFormat="1" ht="29.25" customHeight="1">
      <c r="A40" s="94">
        <v>31</v>
      </c>
      <c r="B40" s="183" t="s">
        <v>73</v>
      </c>
      <c r="C40" s="95">
        <v>66940</v>
      </c>
      <c r="D40" s="95">
        <v>65092</v>
      </c>
      <c r="E40" s="96">
        <v>132032</v>
      </c>
      <c r="F40" s="95">
        <v>48536</v>
      </c>
      <c r="G40" s="95">
        <v>52230</v>
      </c>
      <c r="H40" s="97">
        <v>100766</v>
      </c>
      <c r="I40" s="123"/>
      <c r="J40" s="123"/>
      <c r="K40" s="124"/>
      <c r="L40" s="95">
        <v>48536</v>
      </c>
      <c r="M40" s="95">
        <v>52230</v>
      </c>
      <c r="N40" s="95">
        <v>100766</v>
      </c>
      <c r="O40" s="80">
        <v>72.506722438004175</v>
      </c>
      <c r="P40" s="80">
        <v>80.240275302648556</v>
      </c>
      <c r="Q40" s="80">
        <v>76.319377120698022</v>
      </c>
      <c r="R40" s="95">
        <v>6427</v>
      </c>
      <c r="S40" s="95">
        <v>4700</v>
      </c>
      <c r="T40" s="97">
        <v>11127</v>
      </c>
      <c r="U40" s="95">
        <v>3170</v>
      </c>
      <c r="V40" s="95">
        <v>2777</v>
      </c>
      <c r="W40" s="97">
        <v>5947</v>
      </c>
      <c r="X40" s="123"/>
      <c r="Y40" s="123"/>
      <c r="Z40" s="122">
        <v>0</v>
      </c>
      <c r="AA40" s="95">
        <v>3170</v>
      </c>
      <c r="AB40" s="95">
        <v>2777</v>
      </c>
      <c r="AC40" s="100">
        <v>5947</v>
      </c>
      <c r="AD40" s="80">
        <v>49.323167885483116</v>
      </c>
      <c r="AE40" s="80">
        <v>59.085106382978722</v>
      </c>
      <c r="AF40" s="80">
        <v>53.446571402893859</v>
      </c>
      <c r="AG40" s="100">
        <v>73367</v>
      </c>
      <c r="AH40" s="100">
        <v>69792</v>
      </c>
      <c r="AI40" s="100">
        <v>143159</v>
      </c>
      <c r="AJ40" s="100">
        <v>51706</v>
      </c>
      <c r="AK40" s="100">
        <v>55007</v>
      </c>
      <c r="AL40" s="100">
        <v>106713</v>
      </c>
      <c r="AM40" s="122">
        <v>0</v>
      </c>
      <c r="AN40" s="122">
        <v>0</v>
      </c>
      <c r="AO40" s="122">
        <v>0</v>
      </c>
      <c r="AP40" s="95">
        <v>51706</v>
      </c>
      <c r="AQ40" s="95">
        <v>55007</v>
      </c>
      <c r="AR40" s="100">
        <v>106713</v>
      </c>
      <c r="AS40" s="80">
        <v>70.475827006692384</v>
      </c>
      <c r="AT40" s="80">
        <v>78.815623567171016</v>
      </c>
      <c r="AU40" s="80">
        <v>74.541593612696374</v>
      </c>
      <c r="AV40" s="98">
        <v>15361</v>
      </c>
      <c r="AW40" s="98">
        <v>14552</v>
      </c>
      <c r="AX40" s="100">
        <v>29913</v>
      </c>
      <c r="AY40" s="98">
        <v>10565</v>
      </c>
      <c r="AZ40" s="98">
        <v>11156</v>
      </c>
      <c r="BA40" s="100">
        <v>21721</v>
      </c>
      <c r="BB40" s="123"/>
      <c r="BC40" s="123"/>
      <c r="BD40" s="122">
        <v>0</v>
      </c>
      <c r="BE40" s="95">
        <v>10565</v>
      </c>
      <c r="BF40" s="95">
        <v>11156</v>
      </c>
      <c r="BG40" s="100">
        <v>21721</v>
      </c>
      <c r="BH40" s="80">
        <v>68.778074344118224</v>
      </c>
      <c r="BI40" s="80">
        <v>76.663001649257836</v>
      </c>
      <c r="BJ40" s="80">
        <v>72.613913683014076</v>
      </c>
      <c r="BK40" s="98">
        <v>1957</v>
      </c>
      <c r="BL40" s="98">
        <v>1191</v>
      </c>
      <c r="BM40" s="100">
        <v>3148</v>
      </c>
      <c r="BN40" s="98">
        <v>896</v>
      </c>
      <c r="BO40" s="98">
        <v>683</v>
      </c>
      <c r="BP40" s="100">
        <v>1579</v>
      </c>
      <c r="BQ40" s="123"/>
      <c r="BR40" s="123"/>
      <c r="BS40" s="122">
        <v>0</v>
      </c>
      <c r="BT40" s="95">
        <v>896</v>
      </c>
      <c r="BU40" s="95">
        <v>683</v>
      </c>
      <c r="BV40" s="100">
        <v>1579</v>
      </c>
      <c r="BW40" s="80">
        <v>45.7843638221768</v>
      </c>
      <c r="BX40" s="80">
        <v>57.346767422334175</v>
      </c>
      <c r="BY40" s="80">
        <v>50.15883100381194</v>
      </c>
      <c r="BZ40" s="100">
        <v>17318</v>
      </c>
      <c r="CA40" s="100">
        <v>15743</v>
      </c>
      <c r="CB40" s="100">
        <v>33061</v>
      </c>
      <c r="CC40" s="100">
        <v>11461</v>
      </c>
      <c r="CD40" s="100">
        <v>11839</v>
      </c>
      <c r="CE40" s="100">
        <v>23300</v>
      </c>
      <c r="CF40" s="122">
        <v>0</v>
      </c>
      <c r="CG40" s="122">
        <v>0</v>
      </c>
      <c r="CH40" s="122">
        <v>0</v>
      </c>
      <c r="CI40" s="95">
        <v>11461</v>
      </c>
      <c r="CJ40" s="95">
        <v>11839</v>
      </c>
      <c r="CK40" s="100">
        <v>23300</v>
      </c>
      <c r="CL40" s="80">
        <v>66.179697424644885</v>
      </c>
      <c r="CM40" s="80">
        <v>75.201676935780981</v>
      </c>
      <c r="CN40" s="80">
        <v>70.475787181270988</v>
      </c>
      <c r="CO40" s="98">
        <v>2692</v>
      </c>
      <c r="CP40" s="98">
        <v>2704</v>
      </c>
      <c r="CQ40" s="100">
        <v>5396</v>
      </c>
      <c r="CR40" s="98">
        <v>1651</v>
      </c>
      <c r="CS40" s="98">
        <v>1854</v>
      </c>
      <c r="CT40" s="100">
        <v>3505</v>
      </c>
      <c r="CU40" s="123"/>
      <c r="CV40" s="123"/>
      <c r="CW40" s="122">
        <v>0</v>
      </c>
      <c r="CX40" s="95">
        <v>1651</v>
      </c>
      <c r="CY40" s="95">
        <v>1854</v>
      </c>
      <c r="CZ40" s="100">
        <v>3505</v>
      </c>
      <c r="DA40" s="80">
        <v>61.329866270430912</v>
      </c>
      <c r="DB40" s="80">
        <v>68.565088757396452</v>
      </c>
      <c r="DC40" s="80">
        <v>64.95552260934025</v>
      </c>
      <c r="DD40" s="98">
        <v>163</v>
      </c>
      <c r="DE40" s="98">
        <v>177</v>
      </c>
      <c r="DF40" s="100">
        <v>340</v>
      </c>
      <c r="DG40" s="98">
        <v>58</v>
      </c>
      <c r="DH40" s="98">
        <v>98</v>
      </c>
      <c r="DI40" s="100">
        <v>156</v>
      </c>
      <c r="DJ40" s="123"/>
      <c r="DK40" s="123"/>
      <c r="DL40" s="123">
        <v>0</v>
      </c>
      <c r="DM40" s="95">
        <v>58</v>
      </c>
      <c r="DN40" s="95">
        <v>98</v>
      </c>
      <c r="DO40" s="100">
        <v>156</v>
      </c>
      <c r="DP40" s="80">
        <v>35.582822085889568</v>
      </c>
      <c r="DQ40" s="80">
        <v>55.367231638418076</v>
      </c>
      <c r="DR40" s="80">
        <v>45.882352941176471</v>
      </c>
      <c r="DS40" s="100">
        <v>2855</v>
      </c>
      <c r="DT40" s="100">
        <v>2881</v>
      </c>
      <c r="DU40" s="100">
        <v>5736</v>
      </c>
      <c r="DV40" s="100">
        <v>1709</v>
      </c>
      <c r="DW40" s="100">
        <v>1952</v>
      </c>
      <c r="DX40" s="100">
        <v>3661</v>
      </c>
      <c r="DY40" s="122">
        <v>0</v>
      </c>
      <c r="DZ40" s="122">
        <v>0</v>
      </c>
      <c r="EA40" s="122">
        <v>0</v>
      </c>
      <c r="EB40" s="95">
        <v>1709</v>
      </c>
      <c r="EC40" s="95">
        <v>1952</v>
      </c>
      <c r="ED40" s="100">
        <v>3661</v>
      </c>
      <c r="EE40" s="80">
        <v>59.859894921190893</v>
      </c>
      <c r="EF40" s="80">
        <v>67.754251995834778</v>
      </c>
      <c r="EG40" s="80">
        <v>63.824965132496516</v>
      </c>
      <c r="EH40" s="97">
        <v>51706</v>
      </c>
      <c r="EI40" s="97">
        <v>55007</v>
      </c>
      <c r="EJ40" s="97">
        <v>106713</v>
      </c>
      <c r="EK40" s="97">
        <v>1370</v>
      </c>
      <c r="EL40" s="97">
        <v>1170</v>
      </c>
      <c r="EM40" s="97">
        <v>2540</v>
      </c>
      <c r="EN40" s="97">
        <v>8900</v>
      </c>
      <c r="EO40" s="97">
        <v>12184</v>
      </c>
      <c r="EP40" s="97">
        <v>21084</v>
      </c>
      <c r="EQ40" s="99">
        <v>2.6495957915909183</v>
      </c>
      <c r="ER40" s="99">
        <v>2.1270020179249913</v>
      </c>
      <c r="ES40" s="99">
        <v>2.3802160936343273</v>
      </c>
      <c r="ET40" s="102">
        <v>17.212702587707426</v>
      </c>
      <c r="EU40" s="102">
        <v>22.149908193502643</v>
      </c>
      <c r="EV40" s="102">
        <v>19.757667763065417</v>
      </c>
      <c r="EW40" s="97">
        <v>11461</v>
      </c>
      <c r="EX40" s="97">
        <v>11839</v>
      </c>
      <c r="EY40" s="97">
        <v>23300</v>
      </c>
      <c r="EZ40" s="97">
        <v>105</v>
      </c>
      <c r="FA40" s="97">
        <v>112</v>
      </c>
      <c r="FB40" s="97">
        <v>217</v>
      </c>
      <c r="FC40" s="97">
        <v>1446</v>
      </c>
      <c r="FD40" s="97">
        <v>1891</v>
      </c>
      <c r="FE40" s="97">
        <v>3337</v>
      </c>
      <c r="FF40" s="99">
        <v>0.91615042317424311</v>
      </c>
      <c r="FG40" s="99">
        <v>0.94602584677759949</v>
      </c>
      <c r="FH40" s="83">
        <v>0.93133047210300424</v>
      </c>
      <c r="FI40" s="102">
        <v>12.616700113428148</v>
      </c>
      <c r="FJ40" s="102">
        <v>15.97263282371822</v>
      </c>
      <c r="FK40" s="102">
        <v>14.321888412017167</v>
      </c>
      <c r="FL40" s="97">
        <v>1709</v>
      </c>
      <c r="FM40" s="97">
        <v>1952</v>
      </c>
      <c r="FN40" s="97">
        <v>3661</v>
      </c>
      <c r="FO40" s="97">
        <v>33</v>
      </c>
      <c r="FP40" s="97">
        <v>22</v>
      </c>
      <c r="FQ40" s="97">
        <v>55</v>
      </c>
      <c r="FR40" s="97">
        <v>254</v>
      </c>
      <c r="FS40" s="97">
        <v>355</v>
      </c>
      <c r="FT40" s="97">
        <v>609</v>
      </c>
      <c r="FU40" s="99">
        <v>1.9309537741369223</v>
      </c>
      <c r="FV40" s="99">
        <v>1.1270491803278688</v>
      </c>
      <c r="FW40" s="83">
        <v>1.5023217700081946</v>
      </c>
      <c r="FX40" s="102">
        <v>14.862492685781159</v>
      </c>
      <c r="FY40" s="102">
        <v>18.186475409836067</v>
      </c>
      <c r="FZ40" s="102">
        <v>16.634799235181646</v>
      </c>
    </row>
    <row r="41" spans="1:215" s="67" customFormat="1" ht="29.25" customHeight="1">
      <c r="A41" s="94">
        <v>32</v>
      </c>
      <c r="B41" s="183" t="s">
        <v>54</v>
      </c>
      <c r="C41" s="75">
        <v>333401</v>
      </c>
      <c r="D41" s="75">
        <v>329164</v>
      </c>
      <c r="E41" s="76">
        <v>662565</v>
      </c>
      <c r="F41" s="75">
        <v>276587</v>
      </c>
      <c r="G41" s="75">
        <v>269257</v>
      </c>
      <c r="H41" s="77">
        <v>545844</v>
      </c>
      <c r="I41" s="85">
        <v>35926</v>
      </c>
      <c r="J41" s="85">
        <v>36207</v>
      </c>
      <c r="K41" s="89">
        <v>72133</v>
      </c>
      <c r="L41" s="75">
        <v>312513</v>
      </c>
      <c r="M41" s="75">
        <v>305464</v>
      </c>
      <c r="N41" s="75">
        <v>617977</v>
      </c>
      <c r="O41" s="80">
        <v>93.734871821020334</v>
      </c>
      <c r="P41" s="80">
        <v>92.799941670413531</v>
      </c>
      <c r="Q41" s="80">
        <v>93.270396112079567</v>
      </c>
      <c r="R41" s="121"/>
      <c r="S41" s="121"/>
      <c r="T41" s="127">
        <v>0</v>
      </c>
      <c r="U41" s="121"/>
      <c r="V41" s="121"/>
      <c r="W41" s="127">
        <v>0</v>
      </c>
      <c r="X41" s="123"/>
      <c r="Y41" s="123"/>
      <c r="Z41" s="122">
        <v>0</v>
      </c>
      <c r="AA41" s="121">
        <v>0</v>
      </c>
      <c r="AB41" s="121">
        <v>0</v>
      </c>
      <c r="AC41" s="122">
        <v>0</v>
      </c>
      <c r="AD41" s="128" t="s">
        <v>91</v>
      </c>
      <c r="AE41" s="128" t="s">
        <v>91</v>
      </c>
      <c r="AF41" s="128" t="s">
        <v>91</v>
      </c>
      <c r="AG41" s="79">
        <v>333401</v>
      </c>
      <c r="AH41" s="79">
        <v>329164</v>
      </c>
      <c r="AI41" s="79">
        <v>662565</v>
      </c>
      <c r="AJ41" s="79">
        <v>276587</v>
      </c>
      <c r="AK41" s="79">
        <v>269257</v>
      </c>
      <c r="AL41" s="79">
        <v>545844</v>
      </c>
      <c r="AM41" s="79">
        <v>35926</v>
      </c>
      <c r="AN41" s="79">
        <v>36207</v>
      </c>
      <c r="AO41" s="79">
        <v>72133</v>
      </c>
      <c r="AP41" s="75">
        <v>312513</v>
      </c>
      <c r="AQ41" s="75">
        <v>305464</v>
      </c>
      <c r="AR41" s="79">
        <v>617977</v>
      </c>
      <c r="AS41" s="80">
        <v>93.734871821020334</v>
      </c>
      <c r="AT41" s="80">
        <v>92.799941670413531</v>
      </c>
      <c r="AU41" s="80">
        <v>93.270396112079567</v>
      </c>
      <c r="AV41" s="85">
        <v>91452</v>
      </c>
      <c r="AW41" s="85">
        <v>78612</v>
      </c>
      <c r="AX41" s="79">
        <v>170064</v>
      </c>
      <c r="AY41" s="85">
        <v>73030</v>
      </c>
      <c r="AZ41" s="85">
        <v>61350</v>
      </c>
      <c r="BA41" s="89">
        <v>134380</v>
      </c>
      <c r="BB41" s="85">
        <v>11324</v>
      </c>
      <c r="BC41" s="85">
        <v>11232</v>
      </c>
      <c r="BD41" s="79">
        <v>22556</v>
      </c>
      <c r="BE41" s="75">
        <v>84354</v>
      </c>
      <c r="BF41" s="75">
        <v>72582</v>
      </c>
      <c r="BG41" s="79">
        <v>156936</v>
      </c>
      <c r="BH41" s="80">
        <v>92.23855137121113</v>
      </c>
      <c r="BI41" s="80">
        <v>92.329415356434126</v>
      </c>
      <c r="BJ41" s="80">
        <v>92.280553203499863</v>
      </c>
      <c r="BK41" s="125"/>
      <c r="BL41" s="125"/>
      <c r="BM41" s="122">
        <v>0</v>
      </c>
      <c r="BN41" s="125"/>
      <c r="BO41" s="125"/>
      <c r="BP41" s="122">
        <v>0</v>
      </c>
      <c r="BQ41" s="123"/>
      <c r="BR41" s="123"/>
      <c r="BS41" s="122">
        <v>0</v>
      </c>
      <c r="BT41" s="121">
        <v>0</v>
      </c>
      <c r="BU41" s="121">
        <v>0</v>
      </c>
      <c r="BV41" s="122">
        <v>0</v>
      </c>
      <c r="BW41" s="128" t="s">
        <v>91</v>
      </c>
      <c r="BX41" s="128" t="s">
        <v>91</v>
      </c>
      <c r="BY41" s="128" t="s">
        <v>91</v>
      </c>
      <c r="BZ41" s="79">
        <v>91452</v>
      </c>
      <c r="CA41" s="79">
        <v>78612</v>
      </c>
      <c r="CB41" s="79">
        <v>170064</v>
      </c>
      <c r="CC41" s="79">
        <v>73030</v>
      </c>
      <c r="CD41" s="79">
        <v>61350</v>
      </c>
      <c r="CE41" s="79">
        <v>134380</v>
      </c>
      <c r="CF41" s="79">
        <v>11324</v>
      </c>
      <c r="CG41" s="79">
        <v>11232</v>
      </c>
      <c r="CH41" s="79">
        <v>22556</v>
      </c>
      <c r="CI41" s="75">
        <v>84354</v>
      </c>
      <c r="CJ41" s="75">
        <v>72582</v>
      </c>
      <c r="CK41" s="79">
        <v>156936</v>
      </c>
      <c r="CL41" s="80">
        <v>92.23855137121113</v>
      </c>
      <c r="CM41" s="80">
        <v>92.329415356434126</v>
      </c>
      <c r="CN41" s="80">
        <v>92.280553203499863</v>
      </c>
      <c r="CO41" s="78">
        <v>15997</v>
      </c>
      <c r="CP41" s="78">
        <v>13980</v>
      </c>
      <c r="CQ41" s="79">
        <v>29977</v>
      </c>
      <c r="CR41" s="78">
        <v>11115</v>
      </c>
      <c r="CS41" s="78">
        <v>9368</v>
      </c>
      <c r="CT41" s="79">
        <v>20483</v>
      </c>
      <c r="CU41" s="85">
        <v>3251</v>
      </c>
      <c r="CV41" s="85">
        <v>2916</v>
      </c>
      <c r="CW41" s="79">
        <v>6167</v>
      </c>
      <c r="CX41" s="75">
        <v>14366</v>
      </c>
      <c r="CY41" s="75">
        <v>12284</v>
      </c>
      <c r="CZ41" s="79">
        <v>26650</v>
      </c>
      <c r="DA41" s="80">
        <v>89.804338313433774</v>
      </c>
      <c r="DB41" s="80">
        <v>87.86838340486409</v>
      </c>
      <c r="DC41" s="80">
        <v>88.901491143209796</v>
      </c>
      <c r="DD41" s="125"/>
      <c r="DE41" s="125"/>
      <c r="DF41" s="122">
        <v>0</v>
      </c>
      <c r="DG41" s="125"/>
      <c r="DH41" s="125"/>
      <c r="DI41" s="122">
        <v>0</v>
      </c>
      <c r="DJ41" s="123"/>
      <c r="DK41" s="123"/>
      <c r="DL41" s="123">
        <v>0</v>
      </c>
      <c r="DM41" s="121">
        <v>0</v>
      </c>
      <c r="DN41" s="121">
        <v>0</v>
      </c>
      <c r="DO41" s="122">
        <v>0</v>
      </c>
      <c r="DP41" s="128" t="s">
        <v>91</v>
      </c>
      <c r="DQ41" s="128" t="s">
        <v>91</v>
      </c>
      <c r="DR41" s="128" t="s">
        <v>91</v>
      </c>
      <c r="DS41" s="79">
        <v>15997</v>
      </c>
      <c r="DT41" s="79">
        <v>13980</v>
      </c>
      <c r="DU41" s="79">
        <v>29977</v>
      </c>
      <c r="DV41" s="79">
        <v>11115</v>
      </c>
      <c r="DW41" s="79">
        <v>9368</v>
      </c>
      <c r="DX41" s="79">
        <v>20483</v>
      </c>
      <c r="DY41" s="79">
        <v>3251</v>
      </c>
      <c r="DZ41" s="79">
        <v>2916</v>
      </c>
      <c r="EA41" s="79">
        <v>6167</v>
      </c>
      <c r="EB41" s="75">
        <v>14366</v>
      </c>
      <c r="EC41" s="75">
        <v>12284</v>
      </c>
      <c r="ED41" s="79">
        <v>26650</v>
      </c>
      <c r="EE41" s="80">
        <v>89.804338313433774</v>
      </c>
      <c r="EF41" s="80">
        <v>87.86838340486409</v>
      </c>
      <c r="EG41" s="80">
        <v>88.901491143209796</v>
      </c>
      <c r="EH41" s="82"/>
      <c r="EI41" s="82"/>
      <c r="EJ41" s="82">
        <v>0</v>
      </c>
      <c r="EK41" s="127"/>
      <c r="EL41" s="127"/>
      <c r="EM41" s="127">
        <v>0</v>
      </c>
      <c r="EN41" s="127"/>
      <c r="EO41" s="127"/>
      <c r="EP41" s="127">
        <v>0</v>
      </c>
      <c r="EQ41" s="128">
        <v>0</v>
      </c>
      <c r="ER41" s="128">
        <v>0</v>
      </c>
      <c r="ES41" s="128">
        <v>0</v>
      </c>
      <c r="ET41" s="133" t="s">
        <v>91</v>
      </c>
      <c r="EU41" s="133" t="s">
        <v>91</v>
      </c>
      <c r="EV41" s="133" t="s">
        <v>91</v>
      </c>
      <c r="EW41" s="82"/>
      <c r="EX41" s="82"/>
      <c r="EY41" s="82">
        <v>0</v>
      </c>
      <c r="EZ41" s="127"/>
      <c r="FA41" s="127"/>
      <c r="FB41" s="127">
        <v>0</v>
      </c>
      <c r="FC41" s="127"/>
      <c r="FD41" s="127"/>
      <c r="FE41" s="127">
        <v>0</v>
      </c>
      <c r="FF41" s="128">
        <v>0</v>
      </c>
      <c r="FG41" s="128">
        <v>0</v>
      </c>
      <c r="FH41" s="128">
        <v>0</v>
      </c>
      <c r="FI41" s="133" t="s">
        <v>91</v>
      </c>
      <c r="FJ41" s="133" t="s">
        <v>91</v>
      </c>
      <c r="FK41" s="133" t="s">
        <v>91</v>
      </c>
      <c r="FL41" s="82">
        <v>0</v>
      </c>
      <c r="FM41" s="82">
        <v>0</v>
      </c>
      <c r="FN41" s="82">
        <v>0</v>
      </c>
      <c r="FO41" s="127">
        <v>0</v>
      </c>
      <c r="FP41" s="127">
        <v>0</v>
      </c>
      <c r="FQ41" s="127">
        <v>0</v>
      </c>
      <c r="FR41" s="127">
        <v>0</v>
      </c>
      <c r="FS41" s="127">
        <v>0</v>
      </c>
      <c r="FT41" s="127">
        <v>0</v>
      </c>
      <c r="FU41" s="128">
        <v>0</v>
      </c>
      <c r="FV41" s="128">
        <v>0</v>
      </c>
      <c r="FW41" s="128">
        <v>0</v>
      </c>
      <c r="FX41" s="133" t="s">
        <v>91</v>
      </c>
      <c r="FY41" s="133" t="s">
        <v>91</v>
      </c>
      <c r="FZ41" s="133" t="s">
        <v>91</v>
      </c>
      <c r="GA41" s="67">
        <v>312513</v>
      </c>
      <c r="GB41" s="67">
        <v>305464</v>
      </c>
      <c r="GC41" s="67">
        <v>617977</v>
      </c>
      <c r="GF41" s="67">
        <v>0</v>
      </c>
      <c r="GI41" s="67">
        <v>0</v>
      </c>
      <c r="GJ41" s="67">
        <v>0</v>
      </c>
      <c r="GK41" s="67">
        <v>0</v>
      </c>
      <c r="GL41" s="67">
        <v>0</v>
      </c>
      <c r="GM41" s="67">
        <v>0</v>
      </c>
      <c r="GN41" s="67">
        <v>0</v>
      </c>
      <c r="GO41" s="67">
        <v>0</v>
      </c>
      <c r="GP41" s="67">
        <v>84354</v>
      </c>
      <c r="GQ41" s="67">
        <v>72582</v>
      </c>
      <c r="GR41" s="67">
        <v>156936</v>
      </c>
      <c r="HE41" s="67">
        <v>14366</v>
      </c>
      <c r="HF41" s="67">
        <v>12284</v>
      </c>
      <c r="HG41" s="67">
        <v>26650</v>
      </c>
    </row>
    <row r="42" spans="1:215" s="67" customFormat="1" ht="29.25" customHeight="1">
      <c r="A42" s="94">
        <v>33</v>
      </c>
      <c r="B42" s="183" t="s">
        <v>55</v>
      </c>
      <c r="C42" s="75">
        <v>2189</v>
      </c>
      <c r="D42" s="75">
        <v>1297</v>
      </c>
      <c r="E42" s="76">
        <v>3486</v>
      </c>
      <c r="F42" s="75">
        <v>1907</v>
      </c>
      <c r="G42" s="75">
        <v>833</v>
      </c>
      <c r="H42" s="77">
        <v>2740</v>
      </c>
      <c r="I42" s="123"/>
      <c r="J42" s="123"/>
      <c r="K42" s="124"/>
      <c r="L42" s="75">
        <v>1907</v>
      </c>
      <c r="M42" s="75">
        <v>833</v>
      </c>
      <c r="N42" s="75">
        <v>2740</v>
      </c>
      <c r="O42" s="80">
        <v>87.117405207857473</v>
      </c>
      <c r="P42" s="80">
        <v>64.225134926754052</v>
      </c>
      <c r="Q42" s="80">
        <v>78.600114744693059</v>
      </c>
      <c r="R42" s="121"/>
      <c r="S42" s="121"/>
      <c r="T42" s="127">
        <v>0</v>
      </c>
      <c r="U42" s="121"/>
      <c r="V42" s="121"/>
      <c r="W42" s="127">
        <v>0</v>
      </c>
      <c r="X42" s="123"/>
      <c r="Y42" s="123"/>
      <c r="Z42" s="122">
        <v>0</v>
      </c>
      <c r="AA42" s="121">
        <v>0</v>
      </c>
      <c r="AB42" s="121">
        <v>0</v>
      </c>
      <c r="AC42" s="122">
        <v>0</v>
      </c>
      <c r="AD42" s="128" t="s">
        <v>91</v>
      </c>
      <c r="AE42" s="128" t="s">
        <v>91</v>
      </c>
      <c r="AF42" s="128" t="s">
        <v>91</v>
      </c>
      <c r="AG42" s="79">
        <v>2189</v>
      </c>
      <c r="AH42" s="79">
        <v>1297</v>
      </c>
      <c r="AI42" s="79">
        <v>3486</v>
      </c>
      <c r="AJ42" s="79">
        <v>1907</v>
      </c>
      <c r="AK42" s="79">
        <v>833</v>
      </c>
      <c r="AL42" s="79">
        <v>2740</v>
      </c>
      <c r="AM42" s="122">
        <v>0</v>
      </c>
      <c r="AN42" s="122">
        <v>0</v>
      </c>
      <c r="AO42" s="122">
        <v>0</v>
      </c>
      <c r="AP42" s="75">
        <v>1907</v>
      </c>
      <c r="AQ42" s="75">
        <v>833</v>
      </c>
      <c r="AR42" s="79">
        <v>2740</v>
      </c>
      <c r="AS42" s="80">
        <v>87.117405207857473</v>
      </c>
      <c r="AT42" s="80">
        <v>64.225134926754052</v>
      </c>
      <c r="AU42" s="80">
        <v>78.600114744693059</v>
      </c>
      <c r="AV42" s="131"/>
      <c r="AW42" s="125"/>
      <c r="AX42" s="122">
        <v>0</v>
      </c>
      <c r="AY42" s="132"/>
      <c r="AZ42" s="125"/>
      <c r="BA42" s="124">
        <v>0</v>
      </c>
      <c r="BB42" s="123"/>
      <c r="BC42" s="123"/>
      <c r="BD42" s="122">
        <v>0</v>
      </c>
      <c r="BE42" s="121">
        <v>0</v>
      </c>
      <c r="BF42" s="121">
        <v>0</v>
      </c>
      <c r="BG42" s="122">
        <v>0</v>
      </c>
      <c r="BH42" s="128" t="s">
        <v>91</v>
      </c>
      <c r="BI42" s="128" t="s">
        <v>91</v>
      </c>
      <c r="BJ42" s="128" t="s">
        <v>91</v>
      </c>
      <c r="BK42" s="125"/>
      <c r="BL42" s="125"/>
      <c r="BM42" s="122">
        <v>0</v>
      </c>
      <c r="BN42" s="125"/>
      <c r="BO42" s="125"/>
      <c r="BP42" s="122">
        <v>0</v>
      </c>
      <c r="BQ42" s="123"/>
      <c r="BR42" s="123"/>
      <c r="BS42" s="122">
        <v>0</v>
      </c>
      <c r="BT42" s="121">
        <v>0</v>
      </c>
      <c r="BU42" s="121">
        <v>0</v>
      </c>
      <c r="BV42" s="122">
        <v>0</v>
      </c>
      <c r="BW42" s="128" t="s">
        <v>91</v>
      </c>
      <c r="BX42" s="128" t="s">
        <v>91</v>
      </c>
      <c r="BY42" s="128" t="s">
        <v>91</v>
      </c>
      <c r="BZ42" s="122">
        <v>0</v>
      </c>
      <c r="CA42" s="122">
        <v>0</v>
      </c>
      <c r="CB42" s="122">
        <v>0</v>
      </c>
      <c r="CC42" s="122">
        <v>0</v>
      </c>
      <c r="CD42" s="122">
        <v>0</v>
      </c>
      <c r="CE42" s="122">
        <v>0</v>
      </c>
      <c r="CF42" s="122">
        <v>0</v>
      </c>
      <c r="CG42" s="122">
        <v>0</v>
      </c>
      <c r="CH42" s="122">
        <v>0</v>
      </c>
      <c r="CI42" s="121">
        <v>0</v>
      </c>
      <c r="CJ42" s="121">
        <v>0</v>
      </c>
      <c r="CK42" s="122">
        <v>0</v>
      </c>
      <c r="CL42" s="128" t="s">
        <v>91</v>
      </c>
      <c r="CM42" s="128" t="s">
        <v>91</v>
      </c>
      <c r="CN42" s="128" t="s">
        <v>91</v>
      </c>
      <c r="CO42" s="125"/>
      <c r="CP42" s="125"/>
      <c r="CQ42" s="122">
        <v>0</v>
      </c>
      <c r="CR42" s="132"/>
      <c r="CS42" s="125"/>
      <c r="CT42" s="122">
        <v>0</v>
      </c>
      <c r="CU42" s="123"/>
      <c r="CV42" s="123"/>
      <c r="CW42" s="122">
        <v>0</v>
      </c>
      <c r="CX42" s="121">
        <v>0</v>
      </c>
      <c r="CY42" s="121">
        <v>0</v>
      </c>
      <c r="CZ42" s="122">
        <v>0</v>
      </c>
      <c r="DA42" s="128" t="s">
        <v>91</v>
      </c>
      <c r="DB42" s="128" t="s">
        <v>91</v>
      </c>
      <c r="DC42" s="128" t="s">
        <v>91</v>
      </c>
      <c r="DD42" s="125"/>
      <c r="DE42" s="125"/>
      <c r="DF42" s="122">
        <v>0</v>
      </c>
      <c r="DG42" s="125"/>
      <c r="DH42" s="125"/>
      <c r="DI42" s="122">
        <v>0</v>
      </c>
      <c r="DJ42" s="123"/>
      <c r="DK42" s="123"/>
      <c r="DL42" s="123">
        <v>0</v>
      </c>
      <c r="DM42" s="121">
        <v>0</v>
      </c>
      <c r="DN42" s="121">
        <v>0</v>
      </c>
      <c r="DO42" s="122">
        <v>0</v>
      </c>
      <c r="DP42" s="128" t="s">
        <v>91</v>
      </c>
      <c r="DQ42" s="128" t="s">
        <v>91</v>
      </c>
      <c r="DR42" s="128" t="s">
        <v>91</v>
      </c>
      <c r="DS42" s="122">
        <v>0</v>
      </c>
      <c r="DT42" s="122">
        <v>0</v>
      </c>
      <c r="DU42" s="122">
        <v>0</v>
      </c>
      <c r="DV42" s="122">
        <v>0</v>
      </c>
      <c r="DW42" s="122">
        <v>0</v>
      </c>
      <c r="DX42" s="122">
        <v>0</v>
      </c>
      <c r="DY42" s="122">
        <v>0</v>
      </c>
      <c r="DZ42" s="122">
        <v>0</v>
      </c>
      <c r="EA42" s="122">
        <v>0</v>
      </c>
      <c r="EB42" s="121">
        <v>0</v>
      </c>
      <c r="EC42" s="121">
        <v>0</v>
      </c>
      <c r="ED42" s="122">
        <v>0</v>
      </c>
      <c r="EE42" s="128" t="s">
        <v>91</v>
      </c>
      <c r="EF42" s="128" t="s">
        <v>91</v>
      </c>
      <c r="EG42" s="128" t="s">
        <v>91</v>
      </c>
      <c r="EH42" s="82">
        <v>1907</v>
      </c>
      <c r="EI42" s="82">
        <v>833</v>
      </c>
      <c r="EJ42" s="82">
        <v>2740</v>
      </c>
      <c r="EK42" s="90">
        <v>50</v>
      </c>
      <c r="EL42" s="142">
        <v>0</v>
      </c>
      <c r="EM42" s="82">
        <v>50</v>
      </c>
      <c r="EN42" s="82">
        <v>395</v>
      </c>
      <c r="EO42" s="82">
        <v>62</v>
      </c>
      <c r="EP42" s="82">
        <v>457</v>
      </c>
      <c r="EQ42" s="83">
        <v>2.6219192448872572</v>
      </c>
      <c r="ER42" s="142">
        <v>0</v>
      </c>
      <c r="ES42" s="83">
        <v>1.8248175182481752</v>
      </c>
      <c r="ET42" s="84">
        <v>20.713162034609333</v>
      </c>
      <c r="EU42" s="84">
        <v>7.4429771908763502</v>
      </c>
      <c r="EV42" s="84">
        <v>16.678832116788321</v>
      </c>
      <c r="EW42" s="127">
        <v>0</v>
      </c>
      <c r="EX42" s="127">
        <v>0</v>
      </c>
      <c r="EY42" s="127">
        <v>0</v>
      </c>
      <c r="EZ42" s="127"/>
      <c r="FA42" s="127"/>
      <c r="FB42" s="127">
        <v>0</v>
      </c>
      <c r="FC42" s="127"/>
      <c r="FD42" s="127"/>
      <c r="FE42" s="127">
        <v>0</v>
      </c>
      <c r="FF42" s="128"/>
      <c r="FG42" s="128"/>
      <c r="FH42" s="128"/>
      <c r="FI42" s="133"/>
      <c r="FJ42" s="133"/>
      <c r="FK42" s="133"/>
      <c r="FL42" s="127">
        <v>0</v>
      </c>
      <c r="FM42" s="127">
        <v>0</v>
      </c>
      <c r="FN42" s="127">
        <v>0</v>
      </c>
      <c r="FO42" s="127"/>
      <c r="FP42" s="127"/>
      <c r="FQ42" s="127">
        <v>0</v>
      </c>
      <c r="FR42" s="127"/>
      <c r="FS42" s="127"/>
      <c r="FT42" s="127">
        <v>0</v>
      </c>
      <c r="FU42" s="128"/>
      <c r="FV42" s="128"/>
      <c r="FW42" s="128"/>
      <c r="FX42" s="133"/>
      <c r="FY42" s="133"/>
      <c r="FZ42" s="133"/>
    </row>
    <row r="43" spans="1:215" s="67" customFormat="1" ht="28.5">
      <c r="A43" s="94">
        <v>34</v>
      </c>
      <c r="B43" s="183" t="s">
        <v>72</v>
      </c>
      <c r="C43" s="75">
        <v>204344</v>
      </c>
      <c r="D43" s="75">
        <v>200116</v>
      </c>
      <c r="E43" s="76">
        <f>C43+D43</f>
        <v>404460</v>
      </c>
      <c r="F43" s="75">
        <v>114195</v>
      </c>
      <c r="G43" s="75">
        <v>133810</v>
      </c>
      <c r="H43" s="77">
        <f>F43+G43</f>
        <v>248005</v>
      </c>
      <c r="I43" s="123"/>
      <c r="J43" s="123"/>
      <c r="K43" s="124"/>
      <c r="L43" s="75">
        <f>SUM(F43,I43)</f>
        <v>114195</v>
      </c>
      <c r="M43" s="75">
        <f>SUM(G43,J43)</f>
        <v>133810</v>
      </c>
      <c r="N43" s="75">
        <f>SUM(H43,K43)</f>
        <v>248005</v>
      </c>
      <c r="O43" s="80">
        <f>L43/C43*100</f>
        <v>55.883705907685076</v>
      </c>
      <c r="P43" s="80">
        <f>M43/D43*100</f>
        <v>66.866217593795596</v>
      </c>
      <c r="Q43" s="80">
        <f>N43/E43*100</f>
        <v>61.317559214755477</v>
      </c>
      <c r="R43" s="95">
        <v>154808</v>
      </c>
      <c r="S43" s="95">
        <v>103994</v>
      </c>
      <c r="T43" s="97">
        <f>R43+S43</f>
        <v>258802</v>
      </c>
      <c r="U43" s="95">
        <v>16278</v>
      </c>
      <c r="V43" s="95">
        <v>11754</v>
      </c>
      <c r="W43" s="97">
        <f>U43+V43</f>
        <v>28032</v>
      </c>
      <c r="X43" s="98">
        <v>43049</v>
      </c>
      <c r="Y43" s="98">
        <v>30975</v>
      </c>
      <c r="Z43" s="100">
        <f>X43+Y43</f>
        <v>74024</v>
      </c>
      <c r="AA43" s="95">
        <f>SUM(U43,X43)</f>
        <v>59327</v>
      </c>
      <c r="AB43" s="95">
        <f>SUM(V43,Y43)</f>
        <v>42729</v>
      </c>
      <c r="AC43" s="100">
        <f>SUM(AA43,AB43)</f>
        <v>102056</v>
      </c>
      <c r="AD43" s="81">
        <f>IF(R43=0,"",AA43/R43*100)</f>
        <v>38.322954886052401</v>
      </c>
      <c r="AE43" s="81">
        <f>IF(S43=0,"",AB43/S43*100)</f>
        <v>41.08794738157971</v>
      </c>
      <c r="AF43" s="81">
        <f>IF(T43=0,"",AC43/T43*100)</f>
        <v>39.434007465166424</v>
      </c>
      <c r="AG43" s="79">
        <f>C43+R43</f>
        <v>359152</v>
      </c>
      <c r="AH43" s="79">
        <f>D43+S43</f>
        <v>304110</v>
      </c>
      <c r="AI43" s="79">
        <f>AG43+AH43</f>
        <v>663262</v>
      </c>
      <c r="AJ43" s="79">
        <f>F43+U43</f>
        <v>130473</v>
      </c>
      <c r="AK43" s="79">
        <f>G43+V43</f>
        <v>145564</v>
      </c>
      <c r="AL43" s="79">
        <f>AJ43+AK43</f>
        <v>276037</v>
      </c>
      <c r="AM43" s="100">
        <f>I43+X43</f>
        <v>43049</v>
      </c>
      <c r="AN43" s="100">
        <f>J43+Y43</f>
        <v>30975</v>
      </c>
      <c r="AO43" s="100">
        <f>AM43+AN43</f>
        <v>74024</v>
      </c>
      <c r="AP43" s="75">
        <f>SUM(AJ43,AM43)</f>
        <v>173522</v>
      </c>
      <c r="AQ43" s="75">
        <f>SUM(AK43,AN43)</f>
        <v>176539</v>
      </c>
      <c r="AR43" s="79">
        <f>SUM(AP43,AQ43)</f>
        <v>350061</v>
      </c>
      <c r="AS43" s="80">
        <f>IF(AG43=0,"",AP43/AG43*100)</f>
        <v>48.314362721076314</v>
      </c>
      <c r="AT43" s="80">
        <f>IF(AH43=0,"",AQ43/AH43*100)</f>
        <v>58.051034165269144</v>
      </c>
      <c r="AU43" s="80">
        <f>IF(AI43=0,"",AR43/AI43*100)</f>
        <v>52.778690773781697</v>
      </c>
      <c r="AV43" s="78">
        <v>33194</v>
      </c>
      <c r="AW43" s="78">
        <v>35284</v>
      </c>
      <c r="AX43" s="79">
        <f>AV43+AW43</f>
        <v>68478</v>
      </c>
      <c r="AY43" s="78">
        <v>15311</v>
      </c>
      <c r="AZ43" s="78">
        <v>20190</v>
      </c>
      <c r="BA43" s="79">
        <f>AY43+AZ43</f>
        <v>35501</v>
      </c>
      <c r="BB43" s="123"/>
      <c r="BC43" s="123"/>
      <c r="BD43" s="122"/>
      <c r="BE43" s="75">
        <f>SUM(AY43,BB43)</f>
        <v>15311</v>
      </c>
      <c r="BF43" s="75">
        <f>SUM(AZ43,BC43)</f>
        <v>20190</v>
      </c>
      <c r="BG43" s="79">
        <f>SUM(BE43,BF43)</f>
        <v>35501</v>
      </c>
      <c r="BH43" s="80">
        <f>IF(AV43=0,"",BE43/AV43*100)</f>
        <v>46.125805868530456</v>
      </c>
      <c r="BI43" s="80">
        <f>IF(AW43=0,"",BF43/AW43*100)</f>
        <v>57.221403468994446</v>
      </c>
      <c r="BJ43" s="80">
        <f>IF(AX43=0,"",BG43/AX43*100)</f>
        <v>51.842927655597414</v>
      </c>
      <c r="BK43" s="78">
        <v>32525</v>
      </c>
      <c r="BL43" s="78">
        <v>25322</v>
      </c>
      <c r="BM43" s="79">
        <f>BK43+BL43</f>
        <v>57847</v>
      </c>
      <c r="BN43" s="78">
        <v>3184</v>
      </c>
      <c r="BO43" s="78">
        <v>2867</v>
      </c>
      <c r="BP43" s="79">
        <f>BN43+BO43</f>
        <v>6051</v>
      </c>
      <c r="BQ43" s="101">
        <v>8084</v>
      </c>
      <c r="BR43" s="101">
        <v>6585</v>
      </c>
      <c r="BS43" s="100">
        <f>BQ43+BR43</f>
        <v>14669</v>
      </c>
      <c r="BT43" s="75">
        <f>SUM(BN43,BQ43)</f>
        <v>11268</v>
      </c>
      <c r="BU43" s="75">
        <f>SUM(BO43,BR43)</f>
        <v>9452</v>
      </c>
      <c r="BV43" s="79">
        <f>SUM(BT43,BU43)</f>
        <v>20720</v>
      </c>
      <c r="BW43" s="80">
        <f>IF(BK43=0,"",BT43/BK43*100)</f>
        <v>34.644119907763262</v>
      </c>
      <c r="BX43" s="80">
        <f>IF(BL43=0,"",BU43/BL43*100)</f>
        <v>37.327225337651058</v>
      </c>
      <c r="BY43" s="80">
        <f>IF(BM43=0,"",BV43/BM43*100)</f>
        <v>35.818624993517382</v>
      </c>
      <c r="BZ43" s="79">
        <f>AV43+BK43</f>
        <v>65719</v>
      </c>
      <c r="CA43" s="79">
        <f>AW43+BL43</f>
        <v>60606</v>
      </c>
      <c r="CB43" s="79">
        <f>BZ43+CA43</f>
        <v>126325</v>
      </c>
      <c r="CC43" s="79">
        <f>AY43+BN43</f>
        <v>18495</v>
      </c>
      <c r="CD43" s="79">
        <f>AZ43+BO43</f>
        <v>23057</v>
      </c>
      <c r="CE43" s="79">
        <f>CC43+CD43</f>
        <v>41552</v>
      </c>
      <c r="CF43" s="100">
        <f>BB43+BQ43</f>
        <v>8084</v>
      </c>
      <c r="CG43" s="100">
        <f>BC43+BR43</f>
        <v>6585</v>
      </c>
      <c r="CH43" s="100">
        <f>CF43+CG43</f>
        <v>14669</v>
      </c>
      <c r="CI43" s="75">
        <f>SUM(CC43,CF43)</f>
        <v>26579</v>
      </c>
      <c r="CJ43" s="75">
        <f>SUM(CD43,CG43)</f>
        <v>29642</v>
      </c>
      <c r="CK43" s="79">
        <f>SUM(CI43,CJ43)</f>
        <v>56221</v>
      </c>
      <c r="CL43" s="80">
        <f>IF(BZ43=0,"",CI43/BZ43*100)</f>
        <v>40.443402973264966</v>
      </c>
      <c r="CM43" s="80">
        <f>IF(CA43=0,"",CJ43/CA43*100)</f>
        <v>48.909348909348907</v>
      </c>
      <c r="CN43" s="80">
        <f>IF(CB43=0,"",CK43/CB43*100)</f>
        <v>44.505046507025533</v>
      </c>
      <c r="CO43" s="78">
        <v>18852</v>
      </c>
      <c r="CP43" s="78">
        <v>16318</v>
      </c>
      <c r="CQ43" s="79">
        <f>CO43+CP43</f>
        <v>35170</v>
      </c>
      <c r="CR43" s="79">
        <v>9716</v>
      </c>
      <c r="CS43" s="78">
        <v>9439</v>
      </c>
      <c r="CT43" s="78">
        <f>CR43+CS43</f>
        <v>19155</v>
      </c>
      <c r="CU43" s="125"/>
      <c r="CV43" s="125"/>
      <c r="CW43" s="122">
        <f>CU43+CV43</f>
        <v>0</v>
      </c>
      <c r="CX43" s="75">
        <f>SUM(CR43,CU43)</f>
        <v>9716</v>
      </c>
      <c r="CY43" s="75">
        <f>SUM(CS43,CV43)</f>
        <v>9439</v>
      </c>
      <c r="CZ43" s="79">
        <f>SUM(CX43,CY43)</f>
        <v>19155</v>
      </c>
      <c r="DA43" s="80">
        <f>IF(CO43=0,"",CX43/CO43*100)</f>
        <v>51.53829832378527</v>
      </c>
      <c r="DB43" s="80">
        <f>IF(CP43=0,"",CY43/CP43*100)</f>
        <v>57.844098541487931</v>
      </c>
      <c r="DC43" s="80">
        <f>IF(CQ43=0,"",CZ43/CQ43*100)</f>
        <v>54.464031845322715</v>
      </c>
      <c r="DD43" s="78">
        <v>15166</v>
      </c>
      <c r="DE43" s="78">
        <v>10875</v>
      </c>
      <c r="DF43" s="79">
        <f>DD43+DE43</f>
        <v>26041</v>
      </c>
      <c r="DG43" s="78">
        <v>1629</v>
      </c>
      <c r="DH43" s="78">
        <v>1179</v>
      </c>
      <c r="DI43" s="79">
        <f>DG43+DH43</f>
        <v>2808</v>
      </c>
      <c r="DJ43" s="101">
        <v>4356</v>
      </c>
      <c r="DK43" s="101">
        <v>3185</v>
      </c>
      <c r="DL43" s="101">
        <f>DJ43+DK43</f>
        <v>7541</v>
      </c>
      <c r="DM43" s="75">
        <f>SUM(DG43,DJ43)</f>
        <v>5985</v>
      </c>
      <c r="DN43" s="75">
        <f>SUM(DH43,DK43)</f>
        <v>4364</v>
      </c>
      <c r="DO43" s="79">
        <f>SUM(DM43,DN43)</f>
        <v>10349</v>
      </c>
      <c r="DP43" s="80">
        <f>IF(DD43=0,"",DM43/DD43*100)</f>
        <v>39.463273110905973</v>
      </c>
      <c r="DQ43" s="80">
        <f>IF(DE43=0,"",DN43/DE43*100)</f>
        <v>40.128735632183911</v>
      </c>
      <c r="DR43" s="80">
        <f>IF(DF43=0,"",DO43/DF43*100)</f>
        <v>39.741177374140776</v>
      </c>
      <c r="DS43" s="79">
        <f>CO43+DD43</f>
        <v>34018</v>
      </c>
      <c r="DT43" s="79">
        <f>CP43+DE43</f>
        <v>27193</v>
      </c>
      <c r="DU43" s="79">
        <f>DS43+DT43</f>
        <v>61211</v>
      </c>
      <c r="DV43" s="79">
        <f>CR43+DG43</f>
        <v>11345</v>
      </c>
      <c r="DW43" s="79">
        <f>CS43+DH43</f>
        <v>10618</v>
      </c>
      <c r="DX43" s="79">
        <f>DV43+DW43</f>
        <v>21963</v>
      </c>
      <c r="DY43" s="100">
        <f>CU43+DJ43</f>
        <v>4356</v>
      </c>
      <c r="DZ43" s="100">
        <f>CV43+DK43</f>
        <v>3185</v>
      </c>
      <c r="EA43" s="100">
        <f>DY43+DZ43</f>
        <v>7541</v>
      </c>
      <c r="EB43" s="75">
        <f>SUM(DV43,DY43)</f>
        <v>15701</v>
      </c>
      <c r="EC43" s="75">
        <f>SUM(DW43,DZ43)</f>
        <v>13803</v>
      </c>
      <c r="ED43" s="79">
        <f>SUM(EB43,EC43)</f>
        <v>29504</v>
      </c>
      <c r="EE43" s="80">
        <f>IF(DS43=0,"",EB43/DS43*100)</f>
        <v>46.154976777000414</v>
      </c>
      <c r="EF43" s="80">
        <f>IF(DT43=0,"",EC43/DT43*100)</f>
        <v>50.759386606847343</v>
      </c>
      <c r="EG43" s="80">
        <f>IF(DU43=0,"",ED43/DU43*100)</f>
        <v>48.200486840600547</v>
      </c>
      <c r="EH43" s="82">
        <f>AP43</f>
        <v>173522</v>
      </c>
      <c r="EI43" s="82">
        <f>AQ43</f>
        <v>176539</v>
      </c>
      <c r="EJ43" s="82">
        <f>AR43</f>
        <v>350061</v>
      </c>
      <c r="EK43" s="77">
        <v>54962</v>
      </c>
      <c r="EL43" s="77">
        <v>67357</v>
      </c>
      <c r="EM43" s="82">
        <f>EK43+EL43</f>
        <v>122319</v>
      </c>
      <c r="EN43" s="82">
        <v>36208</v>
      </c>
      <c r="EO43" s="82">
        <v>44684</v>
      </c>
      <c r="EP43" s="82">
        <f>EN43+EO43</f>
        <v>80892</v>
      </c>
      <c r="EQ43" s="83">
        <f>EK43/EH43%</f>
        <v>31.674369820541486</v>
      </c>
      <c r="ER43" s="83">
        <f>EL43/EI43%</f>
        <v>38.15417556460612</v>
      </c>
      <c r="ES43" s="83">
        <f>EM43/EJ43%</f>
        <v>34.942195788733962</v>
      </c>
      <c r="ET43" s="84">
        <f>EN43/EH43%</f>
        <v>20.866518366547179</v>
      </c>
      <c r="EU43" s="84">
        <f>EO43/EI43%</f>
        <v>25.311121055404186</v>
      </c>
      <c r="EV43" s="84">
        <f>EP43/EJ43%</f>
        <v>23.107972610487884</v>
      </c>
      <c r="EW43" s="82">
        <f>CI43</f>
        <v>26579</v>
      </c>
      <c r="EX43" s="82">
        <f>CJ43</f>
        <v>29642</v>
      </c>
      <c r="EY43" s="82">
        <f>CK43</f>
        <v>56221</v>
      </c>
      <c r="EZ43" s="77">
        <v>5342</v>
      </c>
      <c r="FA43" s="77">
        <v>7532</v>
      </c>
      <c r="FB43" s="82">
        <f>EZ43+FA43</f>
        <v>12874</v>
      </c>
      <c r="FC43" s="82">
        <v>5787</v>
      </c>
      <c r="FD43" s="82">
        <v>8092</v>
      </c>
      <c r="FE43" s="82">
        <f>FC43+FD43</f>
        <v>13879</v>
      </c>
      <c r="FF43" s="83">
        <f>EZ43/EW43%</f>
        <v>20.098574062229577</v>
      </c>
      <c r="FG43" s="83">
        <f>FA43/EX43%</f>
        <v>25.409891370352877</v>
      </c>
      <c r="FH43" s="83">
        <f>FB43/EY43%</f>
        <v>22.8989167748706</v>
      </c>
      <c r="FI43" s="84">
        <f>FC43/EW43%</f>
        <v>21.77282817261748</v>
      </c>
      <c r="FJ43" s="84">
        <f>FD43/EX43%</f>
        <v>27.299102624654207</v>
      </c>
      <c r="FK43" s="84">
        <f>FE43/EY43%</f>
        <v>24.686505042599737</v>
      </c>
      <c r="FL43" s="82">
        <f>EB43</f>
        <v>15701</v>
      </c>
      <c r="FM43" s="82">
        <f>EC43</f>
        <v>13803</v>
      </c>
      <c r="FN43" s="82">
        <f>ED43</f>
        <v>29504</v>
      </c>
      <c r="FO43" s="77">
        <v>3526</v>
      </c>
      <c r="FP43" s="77">
        <v>3304</v>
      </c>
      <c r="FQ43" s="82">
        <f>FO43+FP43</f>
        <v>6830</v>
      </c>
      <c r="FR43" s="82">
        <v>3625</v>
      </c>
      <c r="FS43" s="82">
        <v>3894</v>
      </c>
      <c r="FT43" s="82">
        <f>FR43+FS43</f>
        <v>7519</v>
      </c>
      <c r="FU43" s="83">
        <f>FO43/FL43%</f>
        <v>22.457168333227184</v>
      </c>
      <c r="FV43" s="83">
        <f>FP43/FM43%</f>
        <v>23.936825327827282</v>
      </c>
      <c r="FW43" s="83">
        <f>FQ43/FN43%</f>
        <v>23.149403470715832</v>
      </c>
      <c r="FX43" s="84">
        <f>FR43/FL43%</f>
        <v>23.087701420291701</v>
      </c>
      <c r="FY43" s="84">
        <f>FS43/FM43%</f>
        <v>28.211258422082157</v>
      </c>
      <c r="FZ43" s="84">
        <f>FT43/FN43%</f>
        <v>25.484680043383946</v>
      </c>
    </row>
    <row r="44" spans="1:215" s="193" customFormat="1" ht="14.25" customHeight="1">
      <c r="A44" s="194" t="s">
        <v>7</v>
      </c>
      <c r="B44" s="194"/>
      <c r="C44" s="191">
        <f>SUM(C9:C43)</f>
        <v>7130833</v>
      </c>
      <c r="D44" s="191">
        <f t="shared" ref="D44:N44" si="426">SUM(D9:D43)</f>
        <v>6117827</v>
      </c>
      <c r="E44" s="191">
        <f t="shared" si="426"/>
        <v>13248660</v>
      </c>
      <c r="F44" s="191">
        <f t="shared" si="426"/>
        <v>5527367</v>
      </c>
      <c r="G44" s="191">
        <f t="shared" si="426"/>
        <v>5177647</v>
      </c>
      <c r="H44" s="191">
        <f t="shared" si="426"/>
        <v>10705014</v>
      </c>
      <c r="I44" s="191">
        <f t="shared" si="426"/>
        <v>195341</v>
      </c>
      <c r="J44" s="191">
        <f t="shared" si="426"/>
        <v>151893</v>
      </c>
      <c r="K44" s="191">
        <f t="shared" si="426"/>
        <v>347234</v>
      </c>
      <c r="L44" s="191">
        <f t="shared" si="426"/>
        <v>5722708</v>
      </c>
      <c r="M44" s="191">
        <f t="shared" si="426"/>
        <v>5329540</v>
      </c>
      <c r="N44" s="191">
        <f t="shared" si="426"/>
        <v>11052248</v>
      </c>
      <c r="O44" s="192">
        <f t="shared" ref="O44:Q44" si="427">L44/C44*100</f>
        <v>80.253008309127409</v>
      </c>
      <c r="P44" s="192">
        <f t="shared" si="427"/>
        <v>87.11491841792845</v>
      </c>
      <c r="Q44" s="192">
        <f t="shared" si="427"/>
        <v>83.421629055315776</v>
      </c>
      <c r="R44" s="191">
        <f>SUM(R9:R43)</f>
        <v>820970</v>
      </c>
      <c r="S44" s="191">
        <f t="shared" ref="S44:AC44" si="428">SUM(S9:S43)</f>
        <v>470418</v>
      </c>
      <c r="T44" s="191">
        <f t="shared" si="428"/>
        <v>1291388</v>
      </c>
      <c r="U44" s="191">
        <f t="shared" si="428"/>
        <v>257583</v>
      </c>
      <c r="V44" s="191">
        <f t="shared" si="428"/>
        <v>161227</v>
      </c>
      <c r="W44" s="191">
        <f t="shared" si="428"/>
        <v>418810</v>
      </c>
      <c r="X44" s="191">
        <f t="shared" si="428"/>
        <v>103786</v>
      </c>
      <c r="Y44" s="191">
        <f t="shared" si="428"/>
        <v>73974</v>
      </c>
      <c r="Z44" s="191">
        <f t="shared" si="428"/>
        <v>177760</v>
      </c>
      <c r="AA44" s="191">
        <f t="shared" si="428"/>
        <v>361369</v>
      </c>
      <c r="AB44" s="191">
        <f t="shared" si="428"/>
        <v>235201</v>
      </c>
      <c r="AC44" s="191">
        <f t="shared" si="428"/>
        <v>596570</v>
      </c>
      <c r="AD44" s="192">
        <f t="shared" ref="AD44:AF44" si="429">AA44/R44*100</f>
        <v>44.017320973969817</v>
      </c>
      <c r="AE44" s="192">
        <f t="shared" si="429"/>
        <v>49.998299384802451</v>
      </c>
      <c r="AF44" s="192">
        <f t="shared" si="429"/>
        <v>46.196030937255102</v>
      </c>
      <c r="AG44" s="191">
        <f>SUM(AG9:AG43)</f>
        <v>7951803</v>
      </c>
      <c r="AH44" s="191">
        <f t="shared" ref="AH44:AR44" si="430">SUM(AH9:AH43)</f>
        <v>6588245</v>
      </c>
      <c r="AI44" s="191">
        <f t="shared" si="430"/>
        <v>14540048</v>
      </c>
      <c r="AJ44" s="191">
        <f t="shared" si="430"/>
        <v>5784950</v>
      </c>
      <c r="AK44" s="191">
        <f t="shared" si="430"/>
        <v>5338874</v>
      </c>
      <c r="AL44" s="191">
        <f t="shared" si="430"/>
        <v>11123824</v>
      </c>
      <c r="AM44" s="191">
        <f t="shared" si="430"/>
        <v>299127</v>
      </c>
      <c r="AN44" s="191">
        <f t="shared" si="430"/>
        <v>225867</v>
      </c>
      <c r="AO44" s="191">
        <f t="shared" si="430"/>
        <v>524994</v>
      </c>
      <c r="AP44" s="191">
        <f t="shared" si="430"/>
        <v>6084077</v>
      </c>
      <c r="AQ44" s="191">
        <f t="shared" si="430"/>
        <v>5564741</v>
      </c>
      <c r="AR44" s="191">
        <f t="shared" si="430"/>
        <v>11648818</v>
      </c>
      <c r="AS44" s="192">
        <f t="shared" ref="AS44:AU44" si="431">AP44/AG44*100</f>
        <v>76.511918114671602</v>
      </c>
      <c r="AT44" s="192">
        <f t="shared" si="431"/>
        <v>84.464694315405694</v>
      </c>
      <c r="AU44" s="192">
        <f t="shared" si="431"/>
        <v>80.115402645163201</v>
      </c>
      <c r="AV44" s="191">
        <f>SUM(AV9:AV43)</f>
        <v>1142589</v>
      </c>
      <c r="AW44" s="191">
        <f t="shared" ref="AW44:BG44" si="432">SUM(AW9:AW43)</f>
        <v>985042</v>
      </c>
      <c r="AX44" s="191">
        <f t="shared" si="432"/>
        <v>2127631</v>
      </c>
      <c r="AY44" s="191">
        <f t="shared" si="432"/>
        <v>839364</v>
      </c>
      <c r="AZ44" s="191">
        <f t="shared" si="432"/>
        <v>787546</v>
      </c>
      <c r="BA44" s="191">
        <f t="shared" si="432"/>
        <v>1626910</v>
      </c>
      <c r="BB44" s="191">
        <f t="shared" si="432"/>
        <v>37660</v>
      </c>
      <c r="BC44" s="191">
        <f t="shared" si="432"/>
        <v>32386</v>
      </c>
      <c r="BD44" s="191">
        <f t="shared" si="432"/>
        <v>70046</v>
      </c>
      <c r="BE44" s="191">
        <f t="shared" si="432"/>
        <v>877024</v>
      </c>
      <c r="BF44" s="191">
        <f t="shared" si="432"/>
        <v>819932</v>
      </c>
      <c r="BG44" s="191">
        <f t="shared" si="432"/>
        <v>1696956</v>
      </c>
      <c r="BH44" s="192">
        <f t="shared" ref="BH44:BJ44" si="433">BE44/AV44*100</f>
        <v>76.757609254071241</v>
      </c>
      <c r="BI44" s="192">
        <f t="shared" si="433"/>
        <v>83.238278164788909</v>
      </c>
      <c r="BJ44" s="192">
        <f t="shared" si="433"/>
        <v>79.758003149982301</v>
      </c>
      <c r="BK44" s="191">
        <f>SUM(BK9:BK43)</f>
        <v>135405</v>
      </c>
      <c r="BL44" s="191">
        <f t="shared" ref="BL44:BV44" si="434">SUM(BL9:BL43)</f>
        <v>85520</v>
      </c>
      <c r="BM44" s="191">
        <f t="shared" si="434"/>
        <v>220925</v>
      </c>
      <c r="BN44" s="191">
        <f t="shared" si="434"/>
        <v>37809</v>
      </c>
      <c r="BO44" s="191">
        <f t="shared" si="434"/>
        <v>21184</v>
      </c>
      <c r="BP44" s="191">
        <f t="shared" si="434"/>
        <v>58993</v>
      </c>
      <c r="BQ44" s="191">
        <f t="shared" si="434"/>
        <v>17704</v>
      </c>
      <c r="BR44" s="191">
        <f t="shared" si="434"/>
        <v>14052</v>
      </c>
      <c r="BS44" s="191">
        <f t="shared" si="434"/>
        <v>31756</v>
      </c>
      <c r="BT44" s="191">
        <f t="shared" si="434"/>
        <v>55513</v>
      </c>
      <c r="BU44" s="191">
        <f t="shared" si="434"/>
        <v>35236</v>
      </c>
      <c r="BV44" s="191">
        <f t="shared" si="434"/>
        <v>90749</v>
      </c>
      <c r="BW44" s="192">
        <f t="shared" ref="BW44:BY44" si="435">BT44/BK44*100</f>
        <v>40.997747498246</v>
      </c>
      <c r="BX44" s="192">
        <f t="shared" si="435"/>
        <v>41.202057998129092</v>
      </c>
      <c r="BY44" s="192">
        <f t="shared" si="435"/>
        <v>41.076836030327037</v>
      </c>
      <c r="BZ44" s="191">
        <f>SUM(BZ9:BZ43)</f>
        <v>1277994</v>
      </c>
      <c r="CA44" s="191">
        <f t="shared" ref="CA44:CK44" si="436">SUM(CA9:CA43)</f>
        <v>1070562</v>
      </c>
      <c r="CB44" s="191">
        <f t="shared" si="436"/>
        <v>2348556</v>
      </c>
      <c r="CC44" s="191">
        <f t="shared" si="436"/>
        <v>877173</v>
      </c>
      <c r="CD44" s="191">
        <f t="shared" si="436"/>
        <v>808730</v>
      </c>
      <c r="CE44" s="191">
        <f t="shared" si="436"/>
        <v>1685903</v>
      </c>
      <c r="CF44" s="191">
        <f t="shared" si="436"/>
        <v>55364</v>
      </c>
      <c r="CG44" s="191">
        <f t="shared" si="436"/>
        <v>46438</v>
      </c>
      <c r="CH44" s="191">
        <f t="shared" si="436"/>
        <v>101802</v>
      </c>
      <c r="CI44" s="191">
        <f t="shared" si="436"/>
        <v>932537</v>
      </c>
      <c r="CJ44" s="191">
        <f t="shared" si="436"/>
        <v>855168</v>
      </c>
      <c r="CK44" s="191">
        <f t="shared" si="436"/>
        <v>1787705</v>
      </c>
      <c r="CL44" s="192">
        <f t="shared" ref="CL44:CN44" si="437">CI44/BZ44*100</f>
        <v>72.968808930245359</v>
      </c>
      <c r="CM44" s="192">
        <f t="shared" si="437"/>
        <v>79.880287176268155</v>
      </c>
      <c r="CN44" s="192">
        <f t="shared" si="437"/>
        <v>76.119326088030263</v>
      </c>
      <c r="CO44" s="191">
        <f>SUM(CO9:CO43)</f>
        <v>448930</v>
      </c>
      <c r="CP44" s="191">
        <f t="shared" ref="CP44:CZ44" si="438">SUM(CP9:CP43)</f>
        <v>434714</v>
      </c>
      <c r="CQ44" s="191">
        <f t="shared" si="438"/>
        <v>883644</v>
      </c>
      <c r="CR44" s="191">
        <f t="shared" si="438"/>
        <v>298265</v>
      </c>
      <c r="CS44" s="191">
        <f t="shared" si="438"/>
        <v>314833</v>
      </c>
      <c r="CT44" s="191">
        <f t="shared" si="438"/>
        <v>613098</v>
      </c>
      <c r="CU44" s="191">
        <f t="shared" si="438"/>
        <v>16494</v>
      </c>
      <c r="CV44" s="191">
        <f t="shared" si="438"/>
        <v>15310</v>
      </c>
      <c r="CW44" s="191">
        <f t="shared" si="438"/>
        <v>31804</v>
      </c>
      <c r="CX44" s="191">
        <f t="shared" si="438"/>
        <v>314759</v>
      </c>
      <c r="CY44" s="191">
        <f t="shared" si="438"/>
        <v>330143</v>
      </c>
      <c r="CZ44" s="191">
        <f t="shared" si="438"/>
        <v>644902</v>
      </c>
      <c r="DA44" s="192">
        <f t="shared" ref="DA44:DC44" si="439">CX44/CO44*100</f>
        <v>70.113157953355753</v>
      </c>
      <c r="DB44" s="192">
        <f t="shared" si="439"/>
        <v>75.944874101133166</v>
      </c>
      <c r="DC44" s="192">
        <f t="shared" si="439"/>
        <v>72.982105915957106</v>
      </c>
      <c r="DD44" s="191">
        <f>SUM(DD9:DD43)</f>
        <v>78606</v>
      </c>
      <c r="DE44" s="191">
        <f t="shared" ref="DE44:DO44" si="440">SUM(DE9:DE43)</f>
        <v>61405</v>
      </c>
      <c r="DF44" s="191">
        <f t="shared" si="440"/>
        <v>140011</v>
      </c>
      <c r="DG44" s="191">
        <f t="shared" si="440"/>
        <v>22139</v>
      </c>
      <c r="DH44" s="191">
        <f t="shared" si="440"/>
        <v>19891</v>
      </c>
      <c r="DI44" s="191">
        <f t="shared" si="440"/>
        <v>42030</v>
      </c>
      <c r="DJ44" s="191">
        <f t="shared" si="440"/>
        <v>8771</v>
      </c>
      <c r="DK44" s="191">
        <f t="shared" si="440"/>
        <v>6681</v>
      </c>
      <c r="DL44" s="191">
        <f t="shared" si="440"/>
        <v>15452</v>
      </c>
      <c r="DM44" s="191">
        <f t="shared" si="440"/>
        <v>30910</v>
      </c>
      <c r="DN44" s="191">
        <f t="shared" si="440"/>
        <v>26572</v>
      </c>
      <c r="DO44" s="191">
        <f t="shared" si="440"/>
        <v>57482</v>
      </c>
      <c r="DP44" s="192">
        <f t="shared" ref="DP44:DR44" si="441">DM44/DD44*100</f>
        <v>39.322698012874334</v>
      </c>
      <c r="DQ44" s="192">
        <f t="shared" si="441"/>
        <v>43.273349075808163</v>
      </c>
      <c r="DR44" s="192">
        <f t="shared" si="441"/>
        <v>41.055345651413106</v>
      </c>
      <c r="DS44" s="191">
        <f>SUM(DS9:DS43)</f>
        <v>527536</v>
      </c>
      <c r="DT44" s="191">
        <f t="shared" ref="DT44:ED44" si="442">SUM(DT9:DT43)</f>
        <v>496119</v>
      </c>
      <c r="DU44" s="191">
        <f t="shared" si="442"/>
        <v>1023655</v>
      </c>
      <c r="DV44" s="191">
        <f t="shared" si="442"/>
        <v>320404</v>
      </c>
      <c r="DW44" s="191">
        <f t="shared" si="442"/>
        <v>334724</v>
      </c>
      <c r="DX44" s="191">
        <f t="shared" si="442"/>
        <v>655128</v>
      </c>
      <c r="DY44" s="191">
        <f t="shared" si="442"/>
        <v>25265</v>
      </c>
      <c r="DZ44" s="191">
        <f t="shared" si="442"/>
        <v>21991</v>
      </c>
      <c r="EA44" s="191">
        <f t="shared" si="442"/>
        <v>47256</v>
      </c>
      <c r="EB44" s="191">
        <f t="shared" si="442"/>
        <v>345669</v>
      </c>
      <c r="EC44" s="191">
        <f t="shared" si="442"/>
        <v>356715</v>
      </c>
      <c r="ED44" s="191">
        <f t="shared" si="442"/>
        <v>702384</v>
      </c>
      <c r="EE44" s="192">
        <f t="shared" ref="EE44:EG44" si="443">EB44/DS44*100</f>
        <v>65.525196384701715</v>
      </c>
      <c r="EF44" s="192">
        <f t="shared" si="443"/>
        <v>71.901096309554774</v>
      </c>
      <c r="EG44" s="192">
        <f t="shared" si="443"/>
        <v>68.615304961144133</v>
      </c>
      <c r="EH44" s="191">
        <f>SUM(EH9:EH43)</f>
        <v>5771564</v>
      </c>
      <c r="EI44" s="191">
        <f t="shared" ref="EI44:EP44" si="444">SUM(EI9:EI43)</f>
        <v>5259277</v>
      </c>
      <c r="EJ44" s="191">
        <f t="shared" si="444"/>
        <v>11030841</v>
      </c>
      <c r="EK44" s="191">
        <f t="shared" si="444"/>
        <v>759061</v>
      </c>
      <c r="EL44" s="191">
        <f t="shared" si="444"/>
        <v>915619</v>
      </c>
      <c r="EM44" s="191">
        <f t="shared" si="444"/>
        <v>1675575</v>
      </c>
      <c r="EN44" s="191">
        <f t="shared" si="444"/>
        <v>1892877</v>
      </c>
      <c r="EO44" s="191">
        <f t="shared" si="444"/>
        <v>1866047</v>
      </c>
      <c r="EP44" s="191">
        <f t="shared" si="444"/>
        <v>3791937</v>
      </c>
      <c r="EQ44" s="192">
        <f t="shared" ref="EQ44:ES44" si="445">EK44/EH44%</f>
        <v>13.151738419603422</v>
      </c>
      <c r="ER44" s="192">
        <f t="shared" si="445"/>
        <v>17.409598315509907</v>
      </c>
      <c r="ES44" s="192">
        <f t="shared" si="445"/>
        <v>15.189911630491274</v>
      </c>
      <c r="ET44" s="192">
        <f t="shared" ref="ET44:EV44" si="446">EN44/EH44%</f>
        <v>32.796604178694025</v>
      </c>
      <c r="EU44" s="192">
        <f t="shared" si="446"/>
        <v>35.481055666016452</v>
      </c>
      <c r="EV44" s="192">
        <f t="shared" si="446"/>
        <v>34.375774249669632</v>
      </c>
      <c r="EW44" s="191">
        <f>SUM(EW9:EW43)</f>
        <v>848183</v>
      </c>
      <c r="EX44" s="191">
        <f t="shared" ref="EX44:FE44" si="447">SUM(EX9:EX43)</f>
        <v>782586</v>
      </c>
      <c r="EY44" s="191">
        <f t="shared" si="447"/>
        <v>1630769</v>
      </c>
      <c r="EZ44" s="191">
        <f t="shared" si="447"/>
        <v>70180</v>
      </c>
      <c r="FA44" s="191">
        <f t="shared" si="447"/>
        <v>84037</v>
      </c>
      <c r="FB44" s="191">
        <f t="shared" si="447"/>
        <v>154252</v>
      </c>
      <c r="FC44" s="191">
        <f t="shared" si="447"/>
        <v>262106</v>
      </c>
      <c r="FD44" s="191">
        <f t="shared" si="447"/>
        <v>272538</v>
      </c>
      <c r="FE44" s="191">
        <f t="shared" si="447"/>
        <v>537039</v>
      </c>
      <c r="FF44" s="192">
        <f t="shared" ref="FF44:FH44" si="448">EZ44/EW44%</f>
        <v>8.2741578173578105</v>
      </c>
      <c r="FG44" s="192">
        <f t="shared" si="448"/>
        <v>10.738372523914306</v>
      </c>
      <c r="FH44" s="192">
        <f t="shared" si="448"/>
        <v>9.4588503951203382</v>
      </c>
      <c r="FI44" s="192">
        <f t="shared" ref="FI44:FK44" si="449">FC44/EW44%</f>
        <v>30.902057692738477</v>
      </c>
      <c r="FJ44" s="192">
        <f t="shared" si="449"/>
        <v>34.825309933988088</v>
      </c>
      <c r="FK44" s="192">
        <f t="shared" si="449"/>
        <v>32.931641452590767</v>
      </c>
      <c r="FL44" s="191">
        <f>SUM(FL9:FL43)</f>
        <v>331303</v>
      </c>
      <c r="FM44" s="191">
        <f t="shared" ref="FM44:FT44" si="450">SUM(FM9:FM43)</f>
        <v>344431</v>
      </c>
      <c r="FN44" s="191">
        <f t="shared" si="450"/>
        <v>675734</v>
      </c>
      <c r="FO44" s="191">
        <f t="shared" si="450"/>
        <v>16243</v>
      </c>
      <c r="FP44" s="191">
        <f t="shared" si="450"/>
        <v>19411</v>
      </c>
      <c r="FQ44" s="191">
        <f t="shared" si="450"/>
        <v>35701</v>
      </c>
      <c r="FR44" s="191">
        <f t="shared" si="450"/>
        <v>63638</v>
      </c>
      <c r="FS44" s="191">
        <f t="shared" si="450"/>
        <v>72968</v>
      </c>
      <c r="FT44" s="191">
        <f t="shared" si="450"/>
        <v>142756</v>
      </c>
      <c r="FU44" s="192">
        <f t="shared" ref="FU44:FW44" si="451">FO44/FL44%</f>
        <v>4.9027627277748769</v>
      </c>
      <c r="FV44" s="192">
        <f t="shared" si="451"/>
        <v>5.6356715858909334</v>
      </c>
      <c r="FW44" s="192">
        <f t="shared" si="451"/>
        <v>5.283291946239201</v>
      </c>
      <c r="FX44" s="192">
        <f t="shared" ref="FX44:FZ44" si="452">FR44/FL44%</f>
        <v>19.208398354376506</v>
      </c>
      <c r="FY44" s="192">
        <f t="shared" si="452"/>
        <v>21.185084966219648</v>
      </c>
      <c r="FZ44" s="192">
        <f t="shared" si="452"/>
        <v>21.126064398121155</v>
      </c>
    </row>
    <row r="45" spans="1:215" s="12" customFormat="1" ht="17.25" customHeight="1">
      <c r="A45" s="28"/>
      <c r="B45" s="29"/>
      <c r="C45" s="161" t="s">
        <v>56</v>
      </c>
      <c r="D45" s="5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107"/>
      <c r="P45" s="107"/>
      <c r="Q45" s="107"/>
      <c r="R45" s="161" t="s">
        <v>80</v>
      </c>
      <c r="S45" s="56"/>
      <c r="AD45" s="109"/>
      <c r="AE45" s="109"/>
      <c r="AF45" s="109"/>
      <c r="AG45" s="161" t="s">
        <v>56</v>
      </c>
      <c r="AH45" s="56"/>
      <c r="AS45" s="109"/>
      <c r="AT45" s="109"/>
      <c r="AU45" s="109"/>
      <c r="AV45" s="161" t="s">
        <v>80</v>
      </c>
      <c r="AW45" s="56"/>
      <c r="BH45" s="109"/>
      <c r="BI45" s="109"/>
      <c r="BJ45" s="109"/>
      <c r="BK45" s="161" t="s">
        <v>80</v>
      </c>
      <c r="BL45" s="56"/>
      <c r="BW45" s="109"/>
      <c r="BX45" s="109"/>
      <c r="BY45" s="109"/>
      <c r="BZ45" s="161" t="s">
        <v>80</v>
      </c>
      <c r="CA45" s="56"/>
      <c r="CL45" s="109"/>
      <c r="CM45" s="109"/>
      <c r="CN45" s="109"/>
      <c r="CO45" s="161" t="s">
        <v>80</v>
      </c>
      <c r="DA45" s="109"/>
      <c r="DB45" s="109"/>
      <c r="DC45" s="109"/>
      <c r="DD45" s="161" t="s">
        <v>80</v>
      </c>
      <c r="DP45" s="109"/>
      <c r="DQ45" s="109"/>
      <c r="DR45" s="109"/>
      <c r="DS45" s="161" t="s">
        <v>80</v>
      </c>
      <c r="EE45" s="109"/>
      <c r="EF45" s="109"/>
      <c r="EG45" s="109"/>
      <c r="EH45" s="161" t="s">
        <v>56</v>
      </c>
      <c r="EI45" s="30"/>
      <c r="EJ45" s="30"/>
      <c r="EW45" s="161" t="s">
        <v>80</v>
      </c>
      <c r="FL45" s="161" t="s">
        <v>80</v>
      </c>
    </row>
    <row r="46" spans="1:215" ht="15">
      <c r="C46" s="161" t="s">
        <v>80</v>
      </c>
      <c r="D46" s="31"/>
      <c r="E46" s="31"/>
      <c r="F46" s="31"/>
      <c r="G46" s="31"/>
      <c r="H46" s="31"/>
      <c r="I46" s="56"/>
      <c r="J46" s="56"/>
      <c r="K46" s="56"/>
      <c r="O46" s="108"/>
      <c r="P46" s="108"/>
      <c r="Q46" s="108"/>
      <c r="R46" s="161"/>
      <c r="S46" s="31"/>
      <c r="AD46" s="110"/>
      <c r="AE46" s="110"/>
      <c r="AF46" s="110"/>
      <c r="AG46" s="161" t="s">
        <v>80</v>
      </c>
      <c r="AH46" s="31"/>
      <c r="AS46" s="110"/>
      <c r="AT46" s="110"/>
      <c r="AU46" s="110"/>
      <c r="AV46" s="161" t="s">
        <v>81</v>
      </c>
      <c r="AW46" s="31"/>
      <c r="BH46" s="110"/>
      <c r="BI46" s="110"/>
      <c r="BJ46" s="110"/>
      <c r="BK46" s="161"/>
      <c r="BL46" s="31"/>
      <c r="BW46" s="110"/>
      <c r="BX46" s="110"/>
      <c r="BY46" s="110"/>
      <c r="BZ46" s="161" t="s">
        <v>81</v>
      </c>
      <c r="CA46" s="31"/>
      <c r="CB46" s="20"/>
      <c r="CI46" s="20"/>
      <c r="CJ46" s="20"/>
      <c r="CK46" s="20"/>
      <c r="CL46" s="110"/>
      <c r="CM46" s="110"/>
      <c r="CN46" s="110"/>
      <c r="CO46" s="161" t="s">
        <v>81</v>
      </c>
      <c r="DA46" s="110"/>
      <c r="DB46" s="110"/>
      <c r="DC46" s="110"/>
      <c r="DD46" s="161" t="s">
        <v>81</v>
      </c>
      <c r="DP46" s="110"/>
      <c r="DQ46" s="110"/>
      <c r="DR46" s="110"/>
      <c r="DS46" s="161" t="s">
        <v>81</v>
      </c>
      <c r="DT46" s="20"/>
      <c r="DU46" s="20"/>
      <c r="EB46" s="20"/>
      <c r="EC46" s="20"/>
      <c r="ED46" s="20"/>
      <c r="EE46" s="110"/>
      <c r="EF46" s="110"/>
      <c r="EG46" s="110"/>
      <c r="EH46" s="161" t="s">
        <v>80</v>
      </c>
      <c r="EW46" s="161" t="s">
        <v>81</v>
      </c>
      <c r="FL46" s="161" t="s">
        <v>81</v>
      </c>
    </row>
    <row r="47" spans="1:215" ht="15">
      <c r="C47" s="161" t="s">
        <v>81</v>
      </c>
      <c r="D47" s="161"/>
      <c r="E47" s="56"/>
      <c r="F47" s="56"/>
      <c r="G47" s="56"/>
      <c r="H47" s="56"/>
      <c r="I47" s="56"/>
      <c r="J47" s="56"/>
      <c r="K47" s="56"/>
      <c r="O47" s="108"/>
      <c r="P47" s="108"/>
      <c r="Q47" s="108"/>
      <c r="R47" s="161"/>
      <c r="S47" s="161"/>
      <c r="AD47" s="110"/>
      <c r="AE47" s="110"/>
      <c r="AF47" s="110"/>
      <c r="AG47" s="161" t="s">
        <v>81</v>
      </c>
      <c r="AH47" s="161"/>
      <c r="AS47" s="110"/>
      <c r="AT47" s="110"/>
      <c r="AU47" s="110"/>
      <c r="AV47" s="161"/>
      <c r="AW47" s="161"/>
      <c r="BH47" s="110"/>
      <c r="BI47" s="110"/>
      <c r="BJ47" s="110"/>
      <c r="BK47" s="161"/>
      <c r="BL47" s="161"/>
      <c r="BW47" s="110"/>
      <c r="BX47" s="110"/>
      <c r="BY47" s="110"/>
      <c r="BZ47" s="161"/>
      <c r="CA47" s="161"/>
      <c r="CL47" s="110"/>
      <c r="CM47" s="110"/>
      <c r="CN47" s="110"/>
      <c r="CO47" s="161"/>
      <c r="DA47" s="110"/>
      <c r="DB47" s="110"/>
      <c r="DC47" s="110"/>
      <c r="DD47" s="161"/>
      <c r="DP47" s="110"/>
      <c r="DQ47" s="110"/>
      <c r="DR47" s="110"/>
      <c r="DS47" s="161"/>
      <c r="EE47" s="110"/>
      <c r="EF47" s="110"/>
      <c r="EG47" s="110"/>
      <c r="EH47" s="161" t="s">
        <v>81</v>
      </c>
      <c r="EQ47" s="20"/>
      <c r="ER47" s="20"/>
      <c r="ES47" s="20"/>
      <c r="ET47" s="20"/>
      <c r="EU47" s="20"/>
      <c r="EV47" s="20"/>
      <c r="FF47" s="20"/>
      <c r="FG47" s="20"/>
      <c r="FH47" s="20"/>
      <c r="FI47" s="20"/>
      <c r="FJ47" s="20"/>
      <c r="FK47" s="20"/>
      <c r="FU47" s="20"/>
      <c r="FV47" s="20"/>
      <c r="FW47" s="20"/>
      <c r="FX47" s="20"/>
      <c r="FY47" s="20"/>
      <c r="FZ47" s="20"/>
    </row>
  </sheetData>
  <protectedRanges>
    <protectedRange sqref="C10:D10" name="Range1"/>
    <protectedRange sqref="C29:D29 C14:D14 C16:D17 C19:D21 C23:D27 C31:D31 C33:D40" name="Range1_1"/>
    <protectedRange sqref="C15:D15" name="Range1_1_2"/>
    <protectedRange sqref="C12:D12" name="Range1_1_4_1"/>
    <protectedRange sqref="C43:D43" name="Range1_1_4_2"/>
    <protectedRange sqref="C13:D13" name="Range1_1_1"/>
    <protectedRange sqref="C22:D22" name="Range1_1_5"/>
    <protectedRange sqref="C30:D30" name="Range1_1_6"/>
    <protectedRange sqref="C32:D32" name="Range1_1_7"/>
    <protectedRange sqref="C28:D28" name="Range1_1_3_1"/>
  </protectedRanges>
  <mergeCells count="129">
    <mergeCell ref="R11:AF11"/>
    <mergeCell ref="AG11:AU11"/>
    <mergeCell ref="AV11:BJ11"/>
    <mergeCell ref="BK11:BY11"/>
    <mergeCell ref="BZ11:CN11"/>
    <mergeCell ref="CO11:DC11"/>
    <mergeCell ref="DD11:DR11"/>
    <mergeCell ref="DS11:EG11"/>
    <mergeCell ref="A8:B8"/>
    <mergeCell ref="C8:Q8"/>
    <mergeCell ref="R8:AF8"/>
    <mergeCell ref="AG8:AU8"/>
    <mergeCell ref="A11:O11"/>
    <mergeCell ref="P11:Q11"/>
    <mergeCell ref="BN5:BP5"/>
    <mergeCell ref="BN4:BV4"/>
    <mergeCell ref="CC5:CE5"/>
    <mergeCell ref="CC4:CK4"/>
    <mergeCell ref="BK8:BY8"/>
    <mergeCell ref="AP5:AR5"/>
    <mergeCell ref="AV8:BJ8"/>
    <mergeCell ref="A3:A6"/>
    <mergeCell ref="B3:B6"/>
    <mergeCell ref="C3:N3"/>
    <mergeCell ref="O3:Q5"/>
    <mergeCell ref="AA5:AC5"/>
    <mergeCell ref="AJ5:AL5"/>
    <mergeCell ref="AG4:AI5"/>
    <mergeCell ref="AJ4:AR4"/>
    <mergeCell ref="AM5:AO5"/>
    <mergeCell ref="AG3:AR3"/>
    <mergeCell ref="AS3:AU5"/>
    <mergeCell ref="BZ3:CK3"/>
    <mergeCell ref="CL3:CN5"/>
    <mergeCell ref="BK3:BV3"/>
    <mergeCell ref="AV3:BG3"/>
    <mergeCell ref="BK4:BM5"/>
    <mergeCell ref="CX5:CZ5"/>
    <mergeCell ref="CO8:DC8"/>
    <mergeCell ref="DD8:DR8"/>
    <mergeCell ref="DS8:EG8"/>
    <mergeCell ref="DY5:EA5"/>
    <mergeCell ref="DS4:DU5"/>
    <mergeCell ref="DV4:ED4"/>
    <mergeCell ref="DJ5:DL5"/>
    <mergeCell ref="DM5:DO5"/>
    <mergeCell ref="DV5:DX5"/>
    <mergeCell ref="EE3:EG5"/>
    <mergeCell ref="BZ8:CN8"/>
    <mergeCell ref="CO4:CQ5"/>
    <mergeCell ref="DP3:DR5"/>
    <mergeCell ref="DD4:DF5"/>
    <mergeCell ref="DG4:DO4"/>
    <mergeCell ref="CR5:CT5"/>
    <mergeCell ref="CU5:CW5"/>
    <mergeCell ref="CO3:CZ3"/>
    <mergeCell ref="DG5:DI5"/>
    <mergeCell ref="CR4:CZ4"/>
    <mergeCell ref="C2:Q2"/>
    <mergeCell ref="AG2:AU2"/>
    <mergeCell ref="AV2:BJ2"/>
    <mergeCell ref="BK2:BY2"/>
    <mergeCell ref="BZ2:CN2"/>
    <mergeCell ref="F5:H5"/>
    <mergeCell ref="I5:K5"/>
    <mergeCell ref="L5:N5"/>
    <mergeCell ref="U5:W5"/>
    <mergeCell ref="R2:AF2"/>
    <mergeCell ref="R3:AC3"/>
    <mergeCell ref="AD3:AF5"/>
    <mergeCell ref="C4:E5"/>
    <mergeCell ref="R4:T5"/>
    <mergeCell ref="U4:AC4"/>
    <mergeCell ref="X5:Z5"/>
    <mergeCell ref="F4:N4"/>
    <mergeCell ref="CF5:CH5"/>
    <mergeCell ref="CI5:CK5"/>
    <mergeCell ref="BW3:BY5"/>
    <mergeCell ref="BZ4:CB5"/>
    <mergeCell ref="BQ5:BS5"/>
    <mergeCell ref="BT5:BV5"/>
    <mergeCell ref="EZ3:FE4"/>
    <mergeCell ref="FF3:FK4"/>
    <mergeCell ref="FU5:FW5"/>
    <mergeCell ref="FX5:FZ5"/>
    <mergeCell ref="R1:AF1"/>
    <mergeCell ref="AG1:AU1"/>
    <mergeCell ref="AV1:BJ1"/>
    <mergeCell ref="BK1:BY1"/>
    <mergeCell ref="BZ1:CN1"/>
    <mergeCell ref="CO1:DC1"/>
    <mergeCell ref="DD1:DR1"/>
    <mergeCell ref="DS1:EG1"/>
    <mergeCell ref="EK5:EM5"/>
    <mergeCell ref="AY4:BG4"/>
    <mergeCell ref="AY5:BA5"/>
    <mergeCell ref="BH3:BJ5"/>
    <mergeCell ref="BB5:BD5"/>
    <mergeCell ref="BE5:BG5"/>
    <mergeCell ref="CO2:DC2"/>
    <mergeCell ref="DD2:DR2"/>
    <mergeCell ref="AV4:AX5"/>
    <mergeCell ref="DS3:ED3"/>
    <mergeCell ref="DA3:DC5"/>
    <mergeCell ref="DD3:DO3"/>
    <mergeCell ref="A44:B44"/>
    <mergeCell ref="EB5:ED5"/>
    <mergeCell ref="FL8:FZ8"/>
    <mergeCell ref="EW8:FK8"/>
    <mergeCell ref="EH8:EV8"/>
    <mergeCell ref="FL2:FZ2"/>
    <mergeCell ref="EW2:FK2"/>
    <mergeCell ref="DS2:EG2"/>
    <mergeCell ref="EH3:EJ5"/>
    <mergeCell ref="FL3:FN5"/>
    <mergeCell ref="FO3:FT4"/>
    <mergeCell ref="EQ5:ES5"/>
    <mergeCell ref="ET5:EV5"/>
    <mergeCell ref="EZ5:FB5"/>
    <mergeCell ref="FC5:FE5"/>
    <mergeCell ref="FF5:FH5"/>
    <mergeCell ref="FI5:FK5"/>
    <mergeCell ref="FR5:FT5"/>
    <mergeCell ref="FU3:FZ4"/>
    <mergeCell ref="EN5:EP5"/>
    <mergeCell ref="EK3:EP4"/>
    <mergeCell ref="FO5:FQ5"/>
    <mergeCell ref="EQ3:EV4"/>
    <mergeCell ref="EW3:EY5"/>
  </mergeCells>
  <phoneticPr fontId="0" type="noConversion"/>
  <printOptions horizontalCentered="1"/>
  <pageMargins left="0" right="0" top="0" bottom="0" header="0.31496062992125984" footer="0.55118110236220474"/>
  <pageSetup paperSize="9" scale="67" orientation="landscape" useFirstPageNumber="1" verticalDpi="4294967295" r:id="rId1"/>
  <headerFooter alignWithMargins="0">
    <oddFooter>&amp;C&amp;"Cambria,Regular"&amp;9XII-&amp;P</oddFooter>
  </headerFooter>
  <rowBreaks count="1" manualBreakCount="1">
    <brk id="26" max="241" man="1"/>
  </rowBreaks>
  <colBreaks count="11" manualBreakCount="11">
    <brk id="17" max="46" man="1"/>
    <brk id="32" max="46" man="1"/>
    <brk id="47" max="46" man="1"/>
    <brk id="62" max="46" man="1"/>
    <brk id="77" max="46" man="1"/>
    <brk id="92" max="46" man="1"/>
    <brk id="107" max="46" man="1"/>
    <brk id="122" max="46" man="1"/>
    <brk id="137" max="46" man="1"/>
    <brk id="152" max="46" man="1"/>
    <brk id="167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B30"/>
  <sheetViews>
    <sheetView view="pageBreakPreview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defaultRowHeight="14.25"/>
  <cols>
    <col min="1" max="1" width="4.28515625" customWidth="1"/>
    <col min="2" max="2" width="24.42578125" customWidth="1"/>
    <col min="3" max="20" width="8.7109375" customWidth="1"/>
    <col min="21" max="21" width="8.85546875" style="4" customWidth="1"/>
    <col min="22" max="22" width="8.140625" style="4" customWidth="1"/>
    <col min="23" max="23" width="8.85546875" style="4" customWidth="1"/>
    <col min="24" max="24" width="8.140625" style="4" customWidth="1"/>
    <col min="25" max="25" width="6.85546875" style="4" customWidth="1"/>
    <col min="26" max="27" width="8.140625" style="4" customWidth="1"/>
    <col min="28" max="28" width="7.7109375" style="4" bestFit="1" customWidth="1"/>
    <col min="29" max="29" width="8.140625" style="4" customWidth="1"/>
    <col min="30" max="35" width="6.85546875" style="4" customWidth="1"/>
    <col min="36" max="36" width="8.85546875" style="4" customWidth="1"/>
    <col min="37" max="37" width="8.140625" style="4" customWidth="1"/>
    <col min="38" max="38" width="8.85546875" style="4" customWidth="1"/>
    <col min="39" max="39" width="8.140625" style="4" customWidth="1"/>
    <col min="40" max="40" width="6.85546875" style="4" customWidth="1"/>
    <col min="41" max="42" width="8.140625" style="4" customWidth="1"/>
    <col min="43" max="43" width="7" style="4" customWidth="1"/>
    <col min="44" max="44" width="8.140625" style="4" customWidth="1"/>
    <col min="45" max="50" width="6.85546875" style="4" customWidth="1"/>
    <col min="51" max="51" width="8.85546875" style="4" customWidth="1"/>
    <col min="52" max="52" width="8.140625" style="4" customWidth="1"/>
    <col min="53" max="53" width="8.85546875" style="4" customWidth="1"/>
    <col min="54" max="54" width="8.140625" style="4" customWidth="1"/>
    <col min="55" max="55" width="6.85546875" style="4" customWidth="1"/>
    <col min="56" max="57" width="8.140625" style="4" customWidth="1"/>
    <col min="58" max="58" width="7" style="4" customWidth="1"/>
    <col min="59" max="59" width="8.140625" style="4" customWidth="1"/>
    <col min="60" max="65" width="6.85546875" style="4" customWidth="1"/>
    <col min="66" max="66" width="8.85546875" style="4" hidden="1" customWidth="1"/>
    <col min="67" max="67" width="8.140625" style="4" hidden="1" customWidth="1"/>
    <col min="68" max="68" width="8.85546875" style="4" hidden="1" customWidth="1"/>
    <col min="69" max="69" width="8.140625" style="4" hidden="1" customWidth="1"/>
    <col min="70" max="70" width="6.85546875" style="4" hidden="1" customWidth="1"/>
    <col min="71" max="72" width="8.140625" style="4" hidden="1" customWidth="1"/>
    <col min="73" max="73" width="7" style="4" hidden="1" customWidth="1"/>
    <col min="74" max="74" width="8.140625" style="4" hidden="1" customWidth="1"/>
    <col min="75" max="80" width="6.85546875" style="4" hidden="1" customWidth="1"/>
  </cols>
  <sheetData>
    <row r="1" spans="1:80" ht="23.25" customHeight="1">
      <c r="A1" s="38"/>
      <c r="B1" s="38"/>
      <c r="C1" s="39" t="s">
        <v>68</v>
      </c>
      <c r="D1" s="38"/>
      <c r="E1" s="38"/>
      <c r="F1" s="38"/>
      <c r="G1" s="38"/>
      <c r="H1" s="38"/>
      <c r="I1" s="38"/>
      <c r="J1" s="38"/>
      <c r="K1" s="38"/>
      <c r="L1" s="63"/>
      <c r="M1" s="221"/>
      <c r="N1" s="221"/>
      <c r="O1" s="221"/>
      <c r="P1" s="221"/>
      <c r="Q1" s="221"/>
      <c r="R1" s="221"/>
      <c r="S1" s="221"/>
      <c r="T1" s="221"/>
      <c r="U1" s="39" t="s">
        <v>68</v>
      </c>
      <c r="V1" s="39"/>
      <c r="W1" s="39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39"/>
      <c r="AJ1" s="39" t="s">
        <v>68</v>
      </c>
      <c r="AK1" s="39"/>
      <c r="AL1" s="39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39"/>
      <c r="AY1" s="39" t="s">
        <v>68</v>
      </c>
      <c r="AZ1" s="39"/>
      <c r="BA1" s="39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39"/>
      <c r="BN1" s="39" t="s">
        <v>68</v>
      </c>
      <c r="BO1" s="39"/>
      <c r="BP1" s="39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39"/>
    </row>
    <row r="2" spans="1:80" s="1" customFormat="1" ht="30" customHeight="1">
      <c r="A2" s="41"/>
      <c r="B2" s="41"/>
      <c r="C2" s="42" t="s">
        <v>95</v>
      </c>
      <c r="D2" s="42"/>
      <c r="E2" s="42"/>
      <c r="F2" s="42"/>
      <c r="G2" s="42"/>
      <c r="H2" s="42"/>
      <c r="I2" s="42"/>
      <c r="J2" s="42"/>
      <c r="K2" s="42"/>
      <c r="L2" s="43"/>
      <c r="M2" s="43"/>
      <c r="N2" s="42"/>
      <c r="O2" s="42"/>
      <c r="P2" s="42"/>
      <c r="Q2" s="42"/>
      <c r="R2" s="42"/>
      <c r="S2" s="42"/>
      <c r="T2" s="42"/>
      <c r="U2" s="43" t="s">
        <v>96</v>
      </c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3" t="s">
        <v>97</v>
      </c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3" t="s">
        <v>98</v>
      </c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3" t="s">
        <v>32</v>
      </c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</row>
    <row r="3" spans="1:80" s="3" customFormat="1" ht="19.5" customHeight="1">
      <c r="A3" s="234" t="s">
        <v>17</v>
      </c>
      <c r="B3" s="234" t="s">
        <v>0</v>
      </c>
      <c r="C3" s="235" t="s">
        <v>1</v>
      </c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5" t="s">
        <v>1</v>
      </c>
      <c r="P3" s="236"/>
      <c r="Q3" s="236"/>
      <c r="R3" s="236"/>
      <c r="S3" s="236"/>
      <c r="T3" s="236"/>
      <c r="U3" s="222" t="s">
        <v>28</v>
      </c>
      <c r="V3" s="223"/>
      <c r="W3" s="224"/>
      <c r="X3" s="222" t="s">
        <v>29</v>
      </c>
      <c r="Y3" s="223"/>
      <c r="Z3" s="223"/>
      <c r="AA3" s="223"/>
      <c r="AB3" s="223"/>
      <c r="AC3" s="224"/>
      <c r="AD3" s="222" t="s">
        <v>27</v>
      </c>
      <c r="AE3" s="223"/>
      <c r="AF3" s="223"/>
      <c r="AG3" s="223"/>
      <c r="AH3" s="223"/>
      <c r="AI3" s="224"/>
      <c r="AJ3" s="222" t="s">
        <v>28</v>
      </c>
      <c r="AK3" s="223"/>
      <c r="AL3" s="224"/>
      <c r="AM3" s="222" t="s">
        <v>29</v>
      </c>
      <c r="AN3" s="223"/>
      <c r="AO3" s="223"/>
      <c r="AP3" s="223"/>
      <c r="AQ3" s="223"/>
      <c r="AR3" s="224"/>
      <c r="AS3" s="222" t="s">
        <v>27</v>
      </c>
      <c r="AT3" s="223"/>
      <c r="AU3" s="223"/>
      <c r="AV3" s="223"/>
      <c r="AW3" s="223"/>
      <c r="AX3" s="224"/>
      <c r="AY3" s="222" t="s">
        <v>28</v>
      </c>
      <c r="AZ3" s="223"/>
      <c r="BA3" s="224"/>
      <c r="BB3" s="222" t="s">
        <v>29</v>
      </c>
      <c r="BC3" s="223"/>
      <c r="BD3" s="223"/>
      <c r="BE3" s="223"/>
      <c r="BF3" s="223"/>
      <c r="BG3" s="224"/>
      <c r="BH3" s="222" t="s">
        <v>27</v>
      </c>
      <c r="BI3" s="223"/>
      <c r="BJ3" s="223"/>
      <c r="BK3" s="223"/>
      <c r="BL3" s="223"/>
      <c r="BM3" s="224"/>
      <c r="BN3" s="222" t="s">
        <v>28</v>
      </c>
      <c r="BO3" s="223"/>
      <c r="BP3" s="224"/>
      <c r="BQ3" s="222" t="s">
        <v>29</v>
      </c>
      <c r="BR3" s="223"/>
      <c r="BS3" s="223"/>
      <c r="BT3" s="223"/>
      <c r="BU3" s="223"/>
      <c r="BV3" s="224"/>
      <c r="BW3" s="222" t="s">
        <v>27</v>
      </c>
      <c r="BX3" s="223"/>
      <c r="BY3" s="223"/>
      <c r="BZ3" s="223"/>
      <c r="CA3" s="223"/>
      <c r="CB3" s="224"/>
    </row>
    <row r="4" spans="1:80" s="3" customFormat="1" ht="19.5" customHeight="1">
      <c r="A4" s="234"/>
      <c r="B4" s="234"/>
      <c r="C4" s="234" t="s">
        <v>23</v>
      </c>
      <c r="D4" s="234"/>
      <c r="E4" s="234"/>
      <c r="F4" s="234"/>
      <c r="G4" s="234"/>
      <c r="H4" s="234"/>
      <c r="I4" s="234" t="s">
        <v>24</v>
      </c>
      <c r="J4" s="234"/>
      <c r="K4" s="234"/>
      <c r="L4" s="234"/>
      <c r="M4" s="234"/>
      <c r="N4" s="234"/>
      <c r="O4" s="234" t="s">
        <v>25</v>
      </c>
      <c r="P4" s="234"/>
      <c r="Q4" s="234"/>
      <c r="R4" s="234"/>
      <c r="S4" s="234"/>
      <c r="T4" s="234"/>
      <c r="U4" s="231"/>
      <c r="V4" s="232"/>
      <c r="W4" s="233"/>
      <c r="X4" s="225"/>
      <c r="Y4" s="226"/>
      <c r="Z4" s="226"/>
      <c r="AA4" s="226"/>
      <c r="AB4" s="226"/>
      <c r="AC4" s="227"/>
      <c r="AD4" s="225"/>
      <c r="AE4" s="226"/>
      <c r="AF4" s="226"/>
      <c r="AG4" s="226"/>
      <c r="AH4" s="226"/>
      <c r="AI4" s="227"/>
      <c r="AJ4" s="231"/>
      <c r="AK4" s="232"/>
      <c r="AL4" s="233"/>
      <c r="AM4" s="225"/>
      <c r="AN4" s="226"/>
      <c r="AO4" s="226"/>
      <c r="AP4" s="226"/>
      <c r="AQ4" s="226"/>
      <c r="AR4" s="227"/>
      <c r="AS4" s="225"/>
      <c r="AT4" s="226"/>
      <c r="AU4" s="226"/>
      <c r="AV4" s="226"/>
      <c r="AW4" s="226"/>
      <c r="AX4" s="227"/>
      <c r="AY4" s="231"/>
      <c r="AZ4" s="232"/>
      <c r="BA4" s="233"/>
      <c r="BB4" s="225"/>
      <c r="BC4" s="226"/>
      <c r="BD4" s="226"/>
      <c r="BE4" s="226"/>
      <c r="BF4" s="226"/>
      <c r="BG4" s="227"/>
      <c r="BH4" s="225"/>
      <c r="BI4" s="226"/>
      <c r="BJ4" s="226"/>
      <c r="BK4" s="226"/>
      <c r="BL4" s="226"/>
      <c r="BM4" s="227"/>
      <c r="BN4" s="231"/>
      <c r="BO4" s="232"/>
      <c r="BP4" s="233"/>
      <c r="BQ4" s="225"/>
      <c r="BR4" s="226"/>
      <c r="BS4" s="226"/>
      <c r="BT4" s="226"/>
      <c r="BU4" s="226"/>
      <c r="BV4" s="227"/>
      <c r="BW4" s="225"/>
      <c r="BX4" s="226"/>
      <c r="BY4" s="226"/>
      <c r="BZ4" s="226"/>
      <c r="CA4" s="226"/>
      <c r="CB4" s="227"/>
    </row>
    <row r="5" spans="1:80" s="3" customFormat="1" ht="22.5" customHeight="1">
      <c r="A5" s="234"/>
      <c r="B5" s="234"/>
      <c r="C5" s="234" t="s">
        <v>2</v>
      </c>
      <c r="D5" s="234"/>
      <c r="E5" s="234"/>
      <c r="F5" s="234" t="s">
        <v>3</v>
      </c>
      <c r="G5" s="234"/>
      <c r="H5" s="234"/>
      <c r="I5" s="234" t="s">
        <v>2</v>
      </c>
      <c r="J5" s="234"/>
      <c r="K5" s="234"/>
      <c r="L5" s="234" t="s">
        <v>3</v>
      </c>
      <c r="M5" s="234"/>
      <c r="N5" s="234"/>
      <c r="O5" s="234" t="s">
        <v>2</v>
      </c>
      <c r="P5" s="234"/>
      <c r="Q5" s="234"/>
      <c r="R5" s="234" t="s">
        <v>3</v>
      </c>
      <c r="S5" s="234"/>
      <c r="T5" s="234"/>
      <c r="U5" s="225"/>
      <c r="V5" s="226"/>
      <c r="W5" s="227"/>
      <c r="X5" s="228" t="s">
        <v>30</v>
      </c>
      <c r="Y5" s="229"/>
      <c r="Z5" s="230"/>
      <c r="AA5" s="228" t="s">
        <v>31</v>
      </c>
      <c r="AB5" s="229"/>
      <c r="AC5" s="230"/>
      <c r="AD5" s="228" t="s">
        <v>30</v>
      </c>
      <c r="AE5" s="229"/>
      <c r="AF5" s="230"/>
      <c r="AG5" s="228" t="s">
        <v>31</v>
      </c>
      <c r="AH5" s="229"/>
      <c r="AI5" s="230"/>
      <c r="AJ5" s="225"/>
      <c r="AK5" s="226"/>
      <c r="AL5" s="227"/>
      <c r="AM5" s="228" t="s">
        <v>30</v>
      </c>
      <c r="AN5" s="229"/>
      <c r="AO5" s="230"/>
      <c r="AP5" s="228" t="s">
        <v>31</v>
      </c>
      <c r="AQ5" s="229"/>
      <c r="AR5" s="230"/>
      <c r="AS5" s="228" t="s">
        <v>30</v>
      </c>
      <c r="AT5" s="229"/>
      <c r="AU5" s="230"/>
      <c r="AV5" s="228" t="s">
        <v>31</v>
      </c>
      <c r="AW5" s="229"/>
      <c r="AX5" s="230"/>
      <c r="AY5" s="225"/>
      <c r="AZ5" s="226"/>
      <c r="BA5" s="227"/>
      <c r="BB5" s="228" t="s">
        <v>30</v>
      </c>
      <c r="BC5" s="229"/>
      <c r="BD5" s="230"/>
      <c r="BE5" s="228" t="s">
        <v>31</v>
      </c>
      <c r="BF5" s="229"/>
      <c r="BG5" s="230"/>
      <c r="BH5" s="228" t="s">
        <v>30</v>
      </c>
      <c r="BI5" s="229"/>
      <c r="BJ5" s="230"/>
      <c r="BK5" s="228" t="s">
        <v>31</v>
      </c>
      <c r="BL5" s="229"/>
      <c r="BM5" s="230"/>
      <c r="BN5" s="225"/>
      <c r="BO5" s="226"/>
      <c r="BP5" s="227"/>
      <c r="BQ5" s="228" t="s">
        <v>30</v>
      </c>
      <c r="BR5" s="229"/>
      <c r="BS5" s="230"/>
      <c r="BT5" s="228" t="s">
        <v>31</v>
      </c>
      <c r="BU5" s="229"/>
      <c r="BV5" s="230"/>
      <c r="BW5" s="228" t="s">
        <v>30</v>
      </c>
      <c r="BX5" s="229"/>
      <c r="BY5" s="230"/>
      <c r="BZ5" s="228" t="s">
        <v>31</v>
      </c>
      <c r="CA5" s="229"/>
      <c r="CB5" s="230"/>
    </row>
    <row r="6" spans="1:80" s="3" customFormat="1" ht="28.5" customHeight="1">
      <c r="A6" s="234"/>
      <c r="B6" s="234"/>
      <c r="C6" s="45" t="s">
        <v>5</v>
      </c>
      <c r="D6" s="45" t="s">
        <v>6</v>
      </c>
      <c r="E6" s="45" t="s">
        <v>7</v>
      </c>
      <c r="F6" s="45" t="s">
        <v>5</v>
      </c>
      <c r="G6" s="45" t="s">
        <v>6</v>
      </c>
      <c r="H6" s="45" t="s">
        <v>7</v>
      </c>
      <c r="I6" s="45" t="s">
        <v>5</v>
      </c>
      <c r="J6" s="45" t="s">
        <v>6</v>
      </c>
      <c r="K6" s="45" t="s">
        <v>7</v>
      </c>
      <c r="L6" s="45" t="s">
        <v>5</v>
      </c>
      <c r="M6" s="45" t="s">
        <v>6</v>
      </c>
      <c r="N6" s="45" t="s">
        <v>7</v>
      </c>
      <c r="O6" s="45" t="s">
        <v>5</v>
      </c>
      <c r="P6" s="45" t="s">
        <v>6</v>
      </c>
      <c r="Q6" s="45" t="s">
        <v>7</v>
      </c>
      <c r="R6" s="45" t="s">
        <v>5</v>
      </c>
      <c r="S6" s="45" t="s">
        <v>6</v>
      </c>
      <c r="T6" s="45" t="s">
        <v>7</v>
      </c>
      <c r="U6" s="46" t="s">
        <v>5</v>
      </c>
      <c r="V6" s="46" t="s">
        <v>6</v>
      </c>
      <c r="W6" s="46" t="s">
        <v>7</v>
      </c>
      <c r="X6" s="46" t="s">
        <v>5</v>
      </c>
      <c r="Y6" s="46" t="s">
        <v>6</v>
      </c>
      <c r="Z6" s="46" t="s">
        <v>7</v>
      </c>
      <c r="AA6" s="46" t="s">
        <v>5</v>
      </c>
      <c r="AB6" s="46" t="s">
        <v>6</v>
      </c>
      <c r="AC6" s="46" t="s">
        <v>7</v>
      </c>
      <c r="AD6" s="46" t="s">
        <v>5</v>
      </c>
      <c r="AE6" s="46" t="s">
        <v>6</v>
      </c>
      <c r="AF6" s="46" t="s">
        <v>7</v>
      </c>
      <c r="AG6" s="46" t="s">
        <v>5</v>
      </c>
      <c r="AH6" s="46" t="s">
        <v>6</v>
      </c>
      <c r="AI6" s="46" t="s">
        <v>7</v>
      </c>
      <c r="AJ6" s="46" t="s">
        <v>5</v>
      </c>
      <c r="AK6" s="46" t="s">
        <v>6</v>
      </c>
      <c r="AL6" s="46" t="s">
        <v>7</v>
      </c>
      <c r="AM6" s="46" t="s">
        <v>5</v>
      </c>
      <c r="AN6" s="46" t="s">
        <v>6</v>
      </c>
      <c r="AO6" s="46" t="s">
        <v>7</v>
      </c>
      <c r="AP6" s="46" t="s">
        <v>5</v>
      </c>
      <c r="AQ6" s="46" t="s">
        <v>6</v>
      </c>
      <c r="AR6" s="46" t="s">
        <v>7</v>
      </c>
      <c r="AS6" s="46" t="s">
        <v>5</v>
      </c>
      <c r="AT6" s="46" t="s">
        <v>6</v>
      </c>
      <c r="AU6" s="46" t="s">
        <v>7</v>
      </c>
      <c r="AV6" s="46" t="s">
        <v>5</v>
      </c>
      <c r="AW6" s="46" t="s">
        <v>6</v>
      </c>
      <c r="AX6" s="46" t="s">
        <v>7</v>
      </c>
      <c r="AY6" s="46" t="s">
        <v>5</v>
      </c>
      <c r="AZ6" s="46" t="s">
        <v>6</v>
      </c>
      <c r="BA6" s="46" t="s">
        <v>7</v>
      </c>
      <c r="BB6" s="46" t="s">
        <v>5</v>
      </c>
      <c r="BC6" s="46" t="s">
        <v>6</v>
      </c>
      <c r="BD6" s="46" t="s">
        <v>7</v>
      </c>
      <c r="BE6" s="46" t="s">
        <v>5</v>
      </c>
      <c r="BF6" s="46" t="s">
        <v>6</v>
      </c>
      <c r="BG6" s="46" t="s">
        <v>7</v>
      </c>
      <c r="BH6" s="46" t="s">
        <v>5</v>
      </c>
      <c r="BI6" s="46" t="s">
        <v>6</v>
      </c>
      <c r="BJ6" s="46" t="s">
        <v>7</v>
      </c>
      <c r="BK6" s="46" t="s">
        <v>5</v>
      </c>
      <c r="BL6" s="46" t="s">
        <v>6</v>
      </c>
      <c r="BM6" s="46" t="s">
        <v>7</v>
      </c>
      <c r="BN6" s="46" t="s">
        <v>5</v>
      </c>
      <c r="BO6" s="46" t="s">
        <v>6</v>
      </c>
      <c r="BP6" s="46" t="s">
        <v>7</v>
      </c>
      <c r="BQ6" s="46" t="s">
        <v>5</v>
      </c>
      <c r="BR6" s="46" t="s">
        <v>6</v>
      </c>
      <c r="BS6" s="46" t="s">
        <v>7</v>
      </c>
      <c r="BT6" s="46" t="s">
        <v>5</v>
      </c>
      <c r="BU6" s="46" t="s">
        <v>6</v>
      </c>
      <c r="BV6" s="46" t="s">
        <v>7</v>
      </c>
      <c r="BW6" s="46" t="s">
        <v>5</v>
      </c>
      <c r="BX6" s="46" t="s">
        <v>6</v>
      </c>
      <c r="BY6" s="46" t="s">
        <v>7</v>
      </c>
      <c r="BZ6" s="46" t="s">
        <v>5</v>
      </c>
      <c r="CA6" s="46" t="s">
        <v>6</v>
      </c>
      <c r="CB6" s="46" t="s">
        <v>7</v>
      </c>
    </row>
    <row r="7" spans="1:80" s="15" customFormat="1" ht="12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47">
        <v>15</v>
      </c>
      <c r="P7" s="47">
        <v>16</v>
      </c>
      <c r="Q7" s="47">
        <v>17</v>
      </c>
      <c r="R7" s="47">
        <v>18</v>
      </c>
      <c r="S7" s="47">
        <v>19</v>
      </c>
      <c r="T7" s="47">
        <v>20</v>
      </c>
      <c r="U7" s="48">
        <v>3</v>
      </c>
      <c r="V7" s="48">
        <v>4</v>
      </c>
      <c r="W7" s="48">
        <v>5</v>
      </c>
      <c r="X7" s="48">
        <v>6</v>
      </c>
      <c r="Y7" s="48">
        <v>7</v>
      </c>
      <c r="Z7" s="48">
        <v>8</v>
      </c>
      <c r="AA7" s="48">
        <v>9</v>
      </c>
      <c r="AB7" s="48">
        <v>10</v>
      </c>
      <c r="AC7" s="48">
        <v>11</v>
      </c>
      <c r="AD7" s="48">
        <v>12</v>
      </c>
      <c r="AE7" s="48">
        <v>13</v>
      </c>
      <c r="AF7" s="48">
        <v>14</v>
      </c>
      <c r="AG7" s="48">
        <v>15</v>
      </c>
      <c r="AH7" s="48">
        <v>16</v>
      </c>
      <c r="AI7" s="48">
        <v>17</v>
      </c>
      <c r="AJ7" s="48">
        <v>3</v>
      </c>
      <c r="AK7" s="48">
        <v>4</v>
      </c>
      <c r="AL7" s="48">
        <v>5</v>
      </c>
      <c r="AM7" s="48">
        <v>6</v>
      </c>
      <c r="AN7" s="48">
        <v>7</v>
      </c>
      <c r="AO7" s="48">
        <v>8</v>
      </c>
      <c r="AP7" s="48">
        <v>9</v>
      </c>
      <c r="AQ7" s="48">
        <v>10</v>
      </c>
      <c r="AR7" s="48">
        <v>11</v>
      </c>
      <c r="AS7" s="48">
        <v>12</v>
      </c>
      <c r="AT7" s="48">
        <v>13</v>
      </c>
      <c r="AU7" s="48">
        <v>14</v>
      </c>
      <c r="AV7" s="48">
        <v>15</v>
      </c>
      <c r="AW7" s="48">
        <v>16</v>
      </c>
      <c r="AX7" s="48">
        <v>17</v>
      </c>
      <c r="AY7" s="48">
        <v>3</v>
      </c>
      <c r="AZ7" s="48">
        <v>4</v>
      </c>
      <c r="BA7" s="48">
        <v>5</v>
      </c>
      <c r="BB7" s="48">
        <v>6</v>
      </c>
      <c r="BC7" s="48">
        <v>7</v>
      </c>
      <c r="BD7" s="48">
        <v>8</v>
      </c>
      <c r="BE7" s="48">
        <v>9</v>
      </c>
      <c r="BF7" s="48">
        <v>10</v>
      </c>
      <c r="BG7" s="48">
        <v>11</v>
      </c>
      <c r="BH7" s="48">
        <v>12</v>
      </c>
      <c r="BI7" s="48">
        <v>13</v>
      </c>
      <c r="BJ7" s="48">
        <v>14</v>
      </c>
      <c r="BK7" s="48">
        <v>15</v>
      </c>
      <c r="BL7" s="48">
        <v>16</v>
      </c>
      <c r="BM7" s="48">
        <v>17</v>
      </c>
      <c r="BN7" s="48">
        <v>3</v>
      </c>
      <c r="BO7" s="48">
        <v>4</v>
      </c>
      <c r="BP7" s="48">
        <v>5</v>
      </c>
      <c r="BQ7" s="48">
        <v>6</v>
      </c>
      <c r="BR7" s="48">
        <v>7</v>
      </c>
      <c r="BS7" s="48">
        <v>8</v>
      </c>
      <c r="BT7" s="48">
        <v>9</v>
      </c>
      <c r="BU7" s="48">
        <v>10</v>
      </c>
      <c r="BV7" s="48">
        <v>11</v>
      </c>
      <c r="BW7" s="48">
        <v>12</v>
      </c>
      <c r="BX7" s="48">
        <v>13</v>
      </c>
      <c r="BY7" s="48">
        <v>14</v>
      </c>
      <c r="BZ7" s="48">
        <v>15</v>
      </c>
      <c r="CA7" s="48">
        <v>16</v>
      </c>
      <c r="CB7" s="48">
        <v>17</v>
      </c>
    </row>
    <row r="8" spans="1:80" s="72" customFormat="1" ht="45" customHeight="1">
      <c r="A8" s="112">
        <v>1</v>
      </c>
      <c r="B8" s="175" t="s">
        <v>75</v>
      </c>
      <c r="C8" s="75">
        <v>132583</v>
      </c>
      <c r="D8" s="75">
        <v>60277</v>
      </c>
      <c r="E8" s="77">
        <v>192860</v>
      </c>
      <c r="F8" s="75">
        <v>66772</v>
      </c>
      <c r="G8" s="75">
        <v>32323</v>
      </c>
      <c r="H8" s="77">
        <v>99095</v>
      </c>
      <c r="I8" s="75">
        <v>14930</v>
      </c>
      <c r="J8" s="75">
        <v>5495</v>
      </c>
      <c r="K8" s="77">
        <v>20425</v>
      </c>
      <c r="L8" s="75">
        <v>6666</v>
      </c>
      <c r="M8" s="75">
        <v>2756</v>
      </c>
      <c r="N8" s="77">
        <v>9422</v>
      </c>
      <c r="O8" s="75">
        <v>6088</v>
      </c>
      <c r="P8" s="75">
        <v>5899</v>
      </c>
      <c r="Q8" s="77">
        <v>11987</v>
      </c>
      <c r="R8" s="75">
        <v>2938</v>
      </c>
      <c r="S8" s="75">
        <v>3095</v>
      </c>
      <c r="T8" s="77">
        <v>6033</v>
      </c>
      <c r="U8" s="82">
        <v>66772</v>
      </c>
      <c r="V8" s="82">
        <v>32323</v>
      </c>
      <c r="W8" s="82">
        <v>99095</v>
      </c>
      <c r="X8" s="82">
        <v>3508</v>
      </c>
      <c r="Y8" s="82">
        <v>1315</v>
      </c>
      <c r="Z8" s="82">
        <v>4823</v>
      </c>
      <c r="AA8" s="82">
        <v>19041</v>
      </c>
      <c r="AB8" s="82">
        <v>8882</v>
      </c>
      <c r="AC8" s="82">
        <v>27923</v>
      </c>
      <c r="AD8" s="83">
        <v>5.2536991553345711</v>
      </c>
      <c r="AE8" s="83">
        <v>4.0683104909816539</v>
      </c>
      <c r="AF8" s="83">
        <v>4.86704677329835</v>
      </c>
      <c r="AG8" s="84">
        <v>28.516444018450848</v>
      </c>
      <c r="AH8" s="84">
        <v>27.478885004485967</v>
      </c>
      <c r="AI8" s="84">
        <v>28.17801099954589</v>
      </c>
      <c r="AJ8" s="82">
        <v>6666</v>
      </c>
      <c r="AK8" s="82">
        <v>2756</v>
      </c>
      <c r="AL8" s="82">
        <v>9422</v>
      </c>
      <c r="AM8" s="82">
        <v>171</v>
      </c>
      <c r="AN8" s="82">
        <v>44</v>
      </c>
      <c r="AO8" s="82">
        <v>215</v>
      </c>
      <c r="AP8" s="82">
        <v>1453</v>
      </c>
      <c r="AQ8" s="82">
        <v>631</v>
      </c>
      <c r="AR8" s="82">
        <v>2084</v>
      </c>
      <c r="AS8" s="83">
        <v>2.5652565256525652</v>
      </c>
      <c r="AT8" s="83">
        <v>1.5965166908563135</v>
      </c>
      <c r="AU8" s="83">
        <v>2.2818934408830396</v>
      </c>
      <c r="AV8" s="84">
        <v>21.797179717971797</v>
      </c>
      <c r="AW8" s="84">
        <v>22.895500725689406</v>
      </c>
      <c r="AX8" s="84">
        <v>22.118446189768626</v>
      </c>
      <c r="AY8" s="82">
        <v>2938</v>
      </c>
      <c r="AZ8" s="82">
        <v>3095</v>
      </c>
      <c r="BA8" s="82">
        <v>6033</v>
      </c>
      <c r="BB8" s="97">
        <v>26</v>
      </c>
      <c r="BC8" s="97">
        <v>18</v>
      </c>
      <c r="BD8" s="97">
        <v>44</v>
      </c>
      <c r="BE8" s="97">
        <v>444</v>
      </c>
      <c r="BF8" s="97">
        <v>493</v>
      </c>
      <c r="BG8" s="97">
        <v>937</v>
      </c>
      <c r="BH8" s="84">
        <v>0.88495575221238942</v>
      </c>
      <c r="BI8" s="84">
        <v>0.5815831987075929</v>
      </c>
      <c r="BJ8" s="84">
        <v>0.72932206199237526</v>
      </c>
      <c r="BK8" s="84">
        <v>15.112321307011573</v>
      </c>
      <c r="BL8" s="84">
        <v>15.928917609046851</v>
      </c>
      <c r="BM8" s="84">
        <v>15.531244820155811</v>
      </c>
      <c r="BN8" s="64">
        <v>5239</v>
      </c>
      <c r="BO8" s="64">
        <v>2254</v>
      </c>
      <c r="BP8" s="64">
        <v>7493</v>
      </c>
      <c r="BQ8" s="64">
        <v>98</v>
      </c>
      <c r="BR8" s="64">
        <v>45</v>
      </c>
      <c r="BS8" s="64">
        <v>143</v>
      </c>
      <c r="BT8" s="64">
        <v>1075</v>
      </c>
      <c r="BU8" s="64">
        <v>492</v>
      </c>
      <c r="BV8" s="64">
        <v>1567</v>
      </c>
      <c r="BW8" s="65">
        <v>1.8705859896926895</v>
      </c>
      <c r="BX8" s="65">
        <v>1.9964507542147294</v>
      </c>
      <c r="BY8" s="65">
        <v>1.9084478846923794</v>
      </c>
      <c r="BZ8" s="66">
        <v>20.519183050200418</v>
      </c>
      <c r="CA8" s="66">
        <v>21.827861579414375</v>
      </c>
      <c r="CB8" s="66">
        <v>20.912851995195513</v>
      </c>
    </row>
    <row r="9" spans="1:80" s="72" customFormat="1" ht="45" customHeight="1">
      <c r="A9" s="113">
        <v>2</v>
      </c>
      <c r="B9" s="184" t="s">
        <v>87</v>
      </c>
      <c r="C9" s="114">
        <v>36940</v>
      </c>
      <c r="D9" s="114">
        <v>18710</v>
      </c>
      <c r="E9" s="115">
        <f>C9+D9</f>
        <v>55650</v>
      </c>
      <c r="F9" s="114">
        <f>24133+4740</f>
        <v>28873</v>
      </c>
      <c r="G9" s="114">
        <f>12536+2076</f>
        <v>14612</v>
      </c>
      <c r="H9" s="115">
        <f>F9+G9</f>
        <v>43485</v>
      </c>
      <c r="I9" s="116">
        <v>9187</v>
      </c>
      <c r="J9" s="116">
        <v>4789</v>
      </c>
      <c r="K9" s="115">
        <f>I9+J9</f>
        <v>13976</v>
      </c>
      <c r="L9" s="116">
        <f>6202+1113</f>
        <v>7315</v>
      </c>
      <c r="M9" s="116">
        <f>3271+549</f>
        <v>3820</v>
      </c>
      <c r="N9" s="115">
        <f>L9+M9</f>
        <v>11135</v>
      </c>
      <c r="O9" s="115">
        <v>2354</v>
      </c>
      <c r="P9" s="115">
        <v>1729</v>
      </c>
      <c r="Q9" s="115">
        <f>O9+P9</f>
        <v>4083</v>
      </c>
      <c r="R9" s="115">
        <f>1597+290</f>
        <v>1887</v>
      </c>
      <c r="S9" s="115">
        <f>1181+202</f>
        <v>1383</v>
      </c>
      <c r="T9" s="115">
        <f>R9+S9</f>
        <v>3270</v>
      </c>
      <c r="U9" s="82">
        <f t="shared" ref="U9:W9" si="0">F9</f>
        <v>28873</v>
      </c>
      <c r="V9" s="82">
        <f t="shared" si="0"/>
        <v>14612</v>
      </c>
      <c r="W9" s="82">
        <f t="shared" si="0"/>
        <v>43485</v>
      </c>
      <c r="X9" s="127"/>
      <c r="Y9" s="127"/>
      <c r="Z9" s="127"/>
      <c r="AA9" s="127"/>
      <c r="AB9" s="127"/>
      <c r="AC9" s="127"/>
      <c r="AD9" s="128"/>
      <c r="AE9" s="128"/>
      <c r="AF9" s="128"/>
      <c r="AG9" s="133"/>
      <c r="AH9" s="133"/>
      <c r="AI9" s="133"/>
      <c r="AJ9" s="82">
        <f t="shared" ref="AJ9:AL9" si="1">L9</f>
        <v>7315</v>
      </c>
      <c r="AK9" s="82">
        <f t="shared" si="1"/>
        <v>3820</v>
      </c>
      <c r="AL9" s="82">
        <f t="shared" si="1"/>
        <v>11135</v>
      </c>
      <c r="AM9" s="127"/>
      <c r="AN9" s="127"/>
      <c r="AO9" s="127"/>
      <c r="AP9" s="127"/>
      <c r="AQ9" s="127"/>
      <c r="AR9" s="127"/>
      <c r="AS9" s="128"/>
      <c r="AT9" s="128"/>
      <c r="AU9" s="128"/>
      <c r="AV9" s="133"/>
      <c r="AW9" s="133"/>
      <c r="AX9" s="133"/>
      <c r="AY9" s="82">
        <f t="shared" ref="AY9:BA9" si="2">R9</f>
        <v>1887</v>
      </c>
      <c r="AZ9" s="82">
        <f t="shared" si="2"/>
        <v>1383</v>
      </c>
      <c r="BA9" s="82">
        <f t="shared" si="2"/>
        <v>3270</v>
      </c>
      <c r="BB9" s="159"/>
      <c r="BC9" s="159"/>
      <c r="BD9" s="159"/>
      <c r="BE9" s="160"/>
      <c r="BF9" s="160"/>
      <c r="BG9" s="160"/>
      <c r="BH9" s="128"/>
      <c r="BI9" s="128"/>
      <c r="BJ9" s="128"/>
      <c r="BK9" s="133"/>
      <c r="BL9" s="133"/>
      <c r="BM9" s="133"/>
      <c r="BN9" s="64"/>
      <c r="BO9" s="64"/>
      <c r="BP9" s="64"/>
      <c r="BQ9" s="64"/>
      <c r="BR9" s="64"/>
      <c r="BS9" s="64"/>
      <c r="BT9" s="64"/>
      <c r="BU9" s="64"/>
      <c r="BV9" s="64"/>
      <c r="BW9" s="65"/>
      <c r="BX9" s="65"/>
      <c r="BY9" s="65"/>
      <c r="BZ9" s="66"/>
      <c r="CA9" s="66"/>
      <c r="CB9" s="66"/>
    </row>
    <row r="10" spans="1:80" s="155" customFormat="1" ht="45" customHeight="1">
      <c r="A10" s="112">
        <v>3</v>
      </c>
      <c r="B10" s="175" t="s">
        <v>76</v>
      </c>
      <c r="C10" s="156">
        <v>3218</v>
      </c>
      <c r="D10" s="156">
        <v>2750</v>
      </c>
      <c r="E10" s="77">
        <v>5968</v>
      </c>
      <c r="F10" s="156">
        <v>2865</v>
      </c>
      <c r="G10" s="156">
        <v>2262</v>
      </c>
      <c r="H10" s="77">
        <v>5127</v>
      </c>
      <c r="I10" s="137"/>
      <c r="J10" s="137"/>
      <c r="K10" s="127">
        <v>0</v>
      </c>
      <c r="L10" s="137"/>
      <c r="M10" s="137"/>
      <c r="N10" s="127">
        <v>0</v>
      </c>
      <c r="O10" s="127"/>
      <c r="P10" s="127"/>
      <c r="Q10" s="127">
        <v>0</v>
      </c>
      <c r="R10" s="127"/>
      <c r="S10" s="127"/>
      <c r="T10" s="127">
        <v>0</v>
      </c>
      <c r="U10" s="97">
        <v>2865</v>
      </c>
      <c r="V10" s="97">
        <v>2262</v>
      </c>
      <c r="W10" s="97">
        <v>5127</v>
      </c>
      <c r="X10" s="127"/>
      <c r="Y10" s="127"/>
      <c r="Z10" s="127"/>
      <c r="AA10" s="127"/>
      <c r="AB10" s="127"/>
      <c r="AC10" s="127"/>
      <c r="AD10" s="128"/>
      <c r="AE10" s="128"/>
      <c r="AF10" s="128"/>
      <c r="AG10" s="133"/>
      <c r="AH10" s="133"/>
      <c r="AI10" s="133"/>
      <c r="AJ10" s="127">
        <v>0</v>
      </c>
      <c r="AK10" s="127">
        <v>0</v>
      </c>
      <c r="AL10" s="127">
        <v>0</v>
      </c>
      <c r="AM10" s="127"/>
      <c r="AN10" s="127"/>
      <c r="AO10" s="127"/>
      <c r="AP10" s="127"/>
      <c r="AQ10" s="127"/>
      <c r="AR10" s="127"/>
      <c r="AS10" s="128"/>
      <c r="AT10" s="128"/>
      <c r="AU10" s="128"/>
      <c r="AV10" s="133"/>
      <c r="AW10" s="133"/>
      <c r="AX10" s="133"/>
      <c r="AY10" s="127">
        <v>0</v>
      </c>
      <c r="AZ10" s="127">
        <v>0</v>
      </c>
      <c r="BA10" s="127">
        <v>0</v>
      </c>
      <c r="BB10" s="127"/>
      <c r="BC10" s="127"/>
      <c r="BD10" s="127">
        <v>0</v>
      </c>
      <c r="BE10" s="127"/>
      <c r="BF10" s="127"/>
      <c r="BG10" s="127">
        <v>0</v>
      </c>
      <c r="BH10" s="128"/>
      <c r="BI10" s="128"/>
      <c r="BJ10" s="128"/>
      <c r="BK10" s="133"/>
      <c r="BL10" s="133"/>
      <c r="BM10" s="133"/>
      <c r="BN10" s="150">
        <v>184</v>
      </c>
      <c r="BO10" s="150">
        <v>125</v>
      </c>
      <c r="BP10" s="150">
        <v>309</v>
      </c>
      <c r="BQ10" s="150"/>
      <c r="BR10" s="150"/>
      <c r="BS10" s="150">
        <v>0</v>
      </c>
      <c r="BT10" s="150">
        <v>3</v>
      </c>
      <c r="BU10" s="150">
        <v>4</v>
      </c>
      <c r="BV10" s="150">
        <v>7</v>
      </c>
      <c r="BW10" s="151">
        <v>0</v>
      </c>
      <c r="BX10" s="151">
        <v>0</v>
      </c>
      <c r="BY10" s="151">
        <v>0</v>
      </c>
      <c r="BZ10" s="152">
        <v>1.6304347826086956</v>
      </c>
      <c r="CA10" s="152">
        <v>3.2</v>
      </c>
      <c r="CB10" s="152">
        <v>2.2653721682847898</v>
      </c>
    </row>
    <row r="11" spans="1:80" s="72" customFormat="1" ht="45" customHeight="1">
      <c r="A11" s="112">
        <v>4</v>
      </c>
      <c r="B11" s="175" t="s">
        <v>77</v>
      </c>
      <c r="C11" s="77">
        <v>41923</v>
      </c>
      <c r="D11" s="77">
        <v>41360</v>
      </c>
      <c r="E11" s="77">
        <v>83283</v>
      </c>
      <c r="F11" s="77">
        <v>32857</v>
      </c>
      <c r="G11" s="77">
        <v>32376</v>
      </c>
      <c r="H11" s="77">
        <v>65233</v>
      </c>
      <c r="I11" s="77">
        <v>6350</v>
      </c>
      <c r="J11" s="77">
        <v>6166</v>
      </c>
      <c r="K11" s="77">
        <v>12516</v>
      </c>
      <c r="L11" s="77">
        <v>5122</v>
      </c>
      <c r="M11" s="77">
        <v>4974</v>
      </c>
      <c r="N11" s="77">
        <v>10096</v>
      </c>
      <c r="O11" s="117">
        <v>12242</v>
      </c>
      <c r="P11" s="77">
        <v>9964</v>
      </c>
      <c r="Q11" s="77">
        <v>22206</v>
      </c>
      <c r="R11" s="77">
        <v>9112</v>
      </c>
      <c r="S11" s="77">
        <v>7435</v>
      </c>
      <c r="T11" s="77">
        <v>16547</v>
      </c>
      <c r="U11" s="82">
        <v>32857</v>
      </c>
      <c r="V11" s="82">
        <v>32376</v>
      </c>
      <c r="W11" s="82">
        <v>65233</v>
      </c>
      <c r="X11" s="82">
        <v>155</v>
      </c>
      <c r="Y11" s="82">
        <v>189</v>
      </c>
      <c r="Z11" s="82">
        <v>344</v>
      </c>
      <c r="AA11" s="82">
        <v>4038</v>
      </c>
      <c r="AB11" s="82">
        <v>4164</v>
      </c>
      <c r="AC11" s="82">
        <v>8202</v>
      </c>
      <c r="AD11" s="83">
        <v>0.47174118148339778</v>
      </c>
      <c r="AE11" s="83">
        <v>0.58376575240919204</v>
      </c>
      <c r="AF11" s="83">
        <v>0.5273404565174068</v>
      </c>
      <c r="AG11" s="84">
        <v>12.289618650515871</v>
      </c>
      <c r="AH11" s="84">
        <v>12.861378799110453</v>
      </c>
      <c r="AI11" s="84">
        <v>12.573390768476077</v>
      </c>
      <c r="AJ11" s="82">
        <v>5122</v>
      </c>
      <c r="AK11" s="82">
        <v>4974</v>
      </c>
      <c r="AL11" s="82">
        <v>10096</v>
      </c>
      <c r="AM11" s="82">
        <v>20</v>
      </c>
      <c r="AN11" s="82">
        <v>25</v>
      </c>
      <c r="AO11" s="82">
        <v>45</v>
      </c>
      <c r="AP11" s="82">
        <v>695</v>
      </c>
      <c r="AQ11" s="82">
        <v>735</v>
      </c>
      <c r="AR11" s="82">
        <v>1430</v>
      </c>
      <c r="AS11" s="83">
        <v>0.39047247169074584</v>
      </c>
      <c r="AT11" s="83">
        <v>0.50261359067149169</v>
      </c>
      <c r="AU11" s="83">
        <v>0.44572107765451668</v>
      </c>
      <c r="AV11" s="84">
        <v>13.568918391253417</v>
      </c>
      <c r="AW11" s="84">
        <v>14.776839565741858</v>
      </c>
      <c r="AX11" s="84">
        <v>14.164025356576863</v>
      </c>
      <c r="AY11" s="82">
        <v>9112</v>
      </c>
      <c r="AZ11" s="82">
        <v>7435</v>
      </c>
      <c r="BA11" s="82">
        <v>16547</v>
      </c>
      <c r="BB11" s="82">
        <v>28</v>
      </c>
      <c r="BC11" s="82">
        <v>54</v>
      </c>
      <c r="BD11" s="82">
        <v>82</v>
      </c>
      <c r="BE11" s="82">
        <v>1047</v>
      </c>
      <c r="BF11" s="82">
        <v>1280</v>
      </c>
      <c r="BG11" s="82">
        <v>2327</v>
      </c>
      <c r="BH11" s="84">
        <v>0.30728709394205445</v>
      </c>
      <c r="BI11" s="84">
        <v>0.72629455279085409</v>
      </c>
      <c r="BJ11" s="84">
        <v>0.49555810720976612</v>
      </c>
      <c r="BK11" s="84">
        <v>11.490342405618964</v>
      </c>
      <c r="BL11" s="84">
        <v>17.215870880968396</v>
      </c>
      <c r="BM11" s="84">
        <v>14.062972139964948</v>
      </c>
      <c r="BN11" s="64">
        <v>2397</v>
      </c>
      <c r="BO11" s="64">
        <v>2866</v>
      </c>
      <c r="BP11" s="64">
        <v>5263</v>
      </c>
      <c r="BQ11" s="64">
        <v>3</v>
      </c>
      <c r="BR11" s="64">
        <v>2</v>
      </c>
      <c r="BS11" s="64">
        <v>5</v>
      </c>
      <c r="BT11" s="64">
        <v>238</v>
      </c>
      <c r="BU11" s="64">
        <v>269</v>
      </c>
      <c r="BV11" s="64">
        <v>507</v>
      </c>
      <c r="BW11" s="65">
        <v>0.12515644555694619</v>
      </c>
      <c r="BX11" s="65">
        <v>6.978367062107467E-2</v>
      </c>
      <c r="BY11" s="65">
        <v>9.5002850085502563E-2</v>
      </c>
      <c r="BZ11" s="66">
        <v>9.9290780141843982</v>
      </c>
      <c r="CA11" s="66">
        <v>9.385903698534543</v>
      </c>
      <c r="CB11" s="66">
        <v>9.6332889986699595</v>
      </c>
    </row>
    <row r="12" spans="1:80" s="16" customFormat="1" ht="45" customHeight="1">
      <c r="A12" s="112">
        <v>5</v>
      </c>
      <c r="B12" s="175" t="s">
        <v>88</v>
      </c>
      <c r="C12" s="121"/>
      <c r="D12" s="121"/>
      <c r="E12" s="127">
        <v>0</v>
      </c>
      <c r="F12" s="121"/>
      <c r="G12" s="121"/>
      <c r="H12" s="127">
        <v>0</v>
      </c>
      <c r="I12" s="121"/>
      <c r="J12" s="121"/>
      <c r="K12" s="127">
        <v>0</v>
      </c>
      <c r="L12" s="121"/>
      <c r="M12" s="121"/>
      <c r="N12" s="127">
        <v>0</v>
      </c>
      <c r="O12" s="121"/>
      <c r="P12" s="121"/>
      <c r="Q12" s="127">
        <v>0</v>
      </c>
      <c r="R12" s="121"/>
      <c r="S12" s="121"/>
      <c r="T12" s="127">
        <v>0</v>
      </c>
      <c r="U12" s="127">
        <v>0</v>
      </c>
      <c r="V12" s="127">
        <v>0</v>
      </c>
      <c r="W12" s="127">
        <v>0</v>
      </c>
      <c r="X12" s="127"/>
      <c r="Y12" s="127"/>
      <c r="Z12" s="127">
        <v>0</v>
      </c>
      <c r="AA12" s="127"/>
      <c r="AB12" s="127"/>
      <c r="AC12" s="127">
        <v>0</v>
      </c>
      <c r="AD12" s="128"/>
      <c r="AE12" s="128"/>
      <c r="AF12" s="128"/>
      <c r="AG12" s="133"/>
      <c r="AH12" s="133"/>
      <c r="AI12" s="133"/>
      <c r="AJ12" s="127">
        <v>0</v>
      </c>
      <c r="AK12" s="127">
        <v>0</v>
      </c>
      <c r="AL12" s="127">
        <v>0</v>
      </c>
      <c r="AM12" s="127"/>
      <c r="AN12" s="127"/>
      <c r="AO12" s="127">
        <v>0</v>
      </c>
      <c r="AP12" s="127"/>
      <c r="AQ12" s="127"/>
      <c r="AR12" s="127">
        <v>0</v>
      </c>
      <c r="AS12" s="128"/>
      <c r="AT12" s="128"/>
      <c r="AU12" s="128"/>
      <c r="AV12" s="133"/>
      <c r="AW12" s="133"/>
      <c r="AX12" s="133"/>
      <c r="AY12" s="127">
        <v>0</v>
      </c>
      <c r="AZ12" s="127">
        <v>0</v>
      </c>
      <c r="BA12" s="127">
        <v>0</v>
      </c>
      <c r="BB12" s="127"/>
      <c r="BC12" s="127"/>
      <c r="BD12" s="127">
        <v>0</v>
      </c>
      <c r="BE12" s="127"/>
      <c r="BF12" s="127"/>
      <c r="BG12" s="127">
        <v>0</v>
      </c>
      <c r="BH12" s="133"/>
      <c r="BI12" s="133"/>
      <c r="BJ12" s="133"/>
      <c r="BK12" s="133"/>
      <c r="BL12" s="133"/>
      <c r="BM12" s="133"/>
      <c r="BN12" s="138">
        <v>5621</v>
      </c>
      <c r="BO12" s="138">
        <v>6817</v>
      </c>
      <c r="BP12" s="138">
        <v>12438</v>
      </c>
      <c r="BQ12" s="138"/>
      <c r="BR12" s="138"/>
      <c r="BS12" s="138">
        <v>0</v>
      </c>
      <c r="BT12" s="138">
        <v>667</v>
      </c>
      <c r="BU12" s="138">
        <v>524</v>
      </c>
      <c r="BV12" s="138">
        <v>1191</v>
      </c>
      <c r="BW12" s="139">
        <v>0</v>
      </c>
      <c r="BX12" s="139">
        <v>0</v>
      </c>
      <c r="BY12" s="139">
        <v>0</v>
      </c>
      <c r="BZ12" s="140">
        <v>11.866215975805016</v>
      </c>
      <c r="CA12" s="54">
        <v>7.6866656887193781</v>
      </c>
      <c r="CB12" s="54">
        <v>9.5754944524843228</v>
      </c>
    </row>
    <row r="13" spans="1:80" s="72" customFormat="1" ht="45" customHeight="1">
      <c r="A13" s="112">
        <v>6</v>
      </c>
      <c r="B13" s="175" t="s">
        <v>78</v>
      </c>
      <c r="C13" s="75">
        <v>11598</v>
      </c>
      <c r="D13" s="75">
        <v>15113</v>
      </c>
      <c r="E13" s="77">
        <f t="shared" ref="E13:E14" si="3">C13+D13</f>
        <v>26711</v>
      </c>
      <c r="F13" s="75">
        <f>5190+2767</f>
        <v>7957</v>
      </c>
      <c r="G13" s="75">
        <f>7958+2544</f>
        <v>10502</v>
      </c>
      <c r="H13" s="77">
        <f t="shared" ref="H13:H14" si="4">F13+G13</f>
        <v>18459</v>
      </c>
      <c r="I13" s="75">
        <v>2161</v>
      </c>
      <c r="J13" s="75">
        <v>2764</v>
      </c>
      <c r="K13" s="77">
        <f t="shared" ref="K13:K14" si="5">I13+J13</f>
        <v>4925</v>
      </c>
      <c r="L13" s="75">
        <f>1019+746</f>
        <v>1765</v>
      </c>
      <c r="M13" s="75">
        <f>1463+522</f>
        <v>1985</v>
      </c>
      <c r="N13" s="77">
        <f t="shared" ref="N13:N14" si="6">L13+M13</f>
        <v>3750</v>
      </c>
      <c r="O13" s="75">
        <v>1388</v>
      </c>
      <c r="P13" s="75">
        <v>1596</v>
      </c>
      <c r="Q13" s="77">
        <f t="shared" ref="Q13:Q14" si="7">O13+P13</f>
        <v>2984</v>
      </c>
      <c r="R13" s="75">
        <f>604+392</f>
        <v>996</v>
      </c>
      <c r="S13" s="75">
        <f>770+472</f>
        <v>1242</v>
      </c>
      <c r="T13" s="77">
        <f t="shared" ref="T13:T14" si="8">R13+S13</f>
        <v>2238</v>
      </c>
      <c r="U13" s="82">
        <f t="shared" ref="U13:W13" si="9">F13</f>
        <v>7957</v>
      </c>
      <c r="V13" s="82">
        <f t="shared" si="9"/>
        <v>10502</v>
      </c>
      <c r="W13" s="82">
        <f t="shared" si="9"/>
        <v>18459</v>
      </c>
      <c r="X13" s="127"/>
      <c r="Y13" s="127"/>
      <c r="Z13" s="127">
        <f t="shared" ref="Z13" si="10">X13+Y13</f>
        <v>0</v>
      </c>
      <c r="AA13" s="127"/>
      <c r="AB13" s="127"/>
      <c r="AC13" s="127">
        <f t="shared" ref="AC13:AC14" si="11">AA13+AB13</f>
        <v>0</v>
      </c>
      <c r="AD13" s="128">
        <f t="shared" ref="AD13:AF13" si="12">X13/U13%</f>
        <v>0</v>
      </c>
      <c r="AE13" s="128">
        <f t="shared" si="12"/>
        <v>0</v>
      </c>
      <c r="AF13" s="128">
        <f t="shared" si="12"/>
        <v>0</v>
      </c>
      <c r="AG13" s="133">
        <f t="shared" ref="AG13:AI13" si="13">AA13/U13%</f>
        <v>0</v>
      </c>
      <c r="AH13" s="133">
        <f t="shared" si="13"/>
        <v>0</v>
      </c>
      <c r="AI13" s="133">
        <f t="shared" si="13"/>
        <v>0</v>
      </c>
      <c r="AJ13" s="82">
        <f t="shared" ref="AJ13:AL13" si="14">L13</f>
        <v>1765</v>
      </c>
      <c r="AK13" s="82">
        <f t="shared" si="14"/>
        <v>1985</v>
      </c>
      <c r="AL13" s="82">
        <f t="shared" si="14"/>
        <v>3750</v>
      </c>
      <c r="AM13" s="127"/>
      <c r="AN13" s="127"/>
      <c r="AO13" s="127">
        <f t="shared" ref="AO13" si="15">AM13+AN13</f>
        <v>0</v>
      </c>
      <c r="AP13" s="127"/>
      <c r="AQ13" s="127"/>
      <c r="AR13" s="127">
        <f t="shared" ref="AR13:AR14" si="16">AP13+AQ13</f>
        <v>0</v>
      </c>
      <c r="AS13" s="128">
        <f t="shared" ref="AS13:AU13" si="17">AM13/AJ13%</f>
        <v>0</v>
      </c>
      <c r="AT13" s="128">
        <f t="shared" si="17"/>
        <v>0</v>
      </c>
      <c r="AU13" s="128">
        <f t="shared" si="17"/>
        <v>0</v>
      </c>
      <c r="AV13" s="133">
        <f t="shared" ref="AV13:AX13" si="18">AP13/AJ13%</f>
        <v>0</v>
      </c>
      <c r="AW13" s="133">
        <f t="shared" si="18"/>
        <v>0</v>
      </c>
      <c r="AX13" s="133">
        <f t="shared" si="18"/>
        <v>0</v>
      </c>
      <c r="AY13" s="82">
        <f t="shared" ref="AY13:BA13" si="19">R13</f>
        <v>996</v>
      </c>
      <c r="AZ13" s="82">
        <f t="shared" si="19"/>
        <v>1242</v>
      </c>
      <c r="BA13" s="82">
        <f t="shared" si="19"/>
        <v>2238</v>
      </c>
      <c r="BB13" s="127"/>
      <c r="BC13" s="127"/>
      <c r="BD13" s="127">
        <f t="shared" ref="BD13" si="20">BB13+BC13</f>
        <v>0</v>
      </c>
      <c r="BE13" s="127"/>
      <c r="BF13" s="127"/>
      <c r="BG13" s="127">
        <f t="shared" ref="BG13:BG14" si="21">BE13+BF13</f>
        <v>0</v>
      </c>
      <c r="BH13" s="133"/>
      <c r="BI13" s="133"/>
      <c r="BJ13" s="133"/>
      <c r="BK13" s="133">
        <f t="shared" ref="BK13:BM13" si="22">BE13/AY13%</f>
        <v>0</v>
      </c>
      <c r="BL13" s="133">
        <f t="shared" si="22"/>
        <v>0</v>
      </c>
      <c r="BM13" s="133">
        <f t="shared" si="22"/>
        <v>0</v>
      </c>
      <c r="BN13" s="64" t="e">
        <f>#REF!</f>
        <v>#REF!</v>
      </c>
      <c r="BO13" s="64" t="e">
        <f>#REF!</f>
        <v>#REF!</v>
      </c>
      <c r="BP13" s="64" t="e">
        <f>#REF!</f>
        <v>#REF!</v>
      </c>
      <c r="BQ13" s="64"/>
      <c r="BR13" s="64"/>
      <c r="BS13" s="64">
        <f t="shared" ref="BS13" si="23">BQ13+BR13</f>
        <v>0</v>
      </c>
      <c r="BT13" s="64"/>
      <c r="BU13" s="64"/>
      <c r="BV13" s="64">
        <f t="shared" ref="BV13" si="24">BT13+BU13</f>
        <v>0</v>
      </c>
      <c r="BW13" s="65" t="e">
        <f>BQ13/BN13%</f>
        <v>#REF!</v>
      </c>
      <c r="BX13" s="65" t="e">
        <f t="shared" ref="BX13:BY13" si="25">BR13/BO13%</f>
        <v>#REF!</v>
      </c>
      <c r="BY13" s="65" t="e">
        <f t="shared" si="25"/>
        <v>#REF!</v>
      </c>
      <c r="BZ13" s="66" t="e">
        <f t="shared" ref="BZ13:CB13" si="26">BT13/BN13%</f>
        <v>#REF!</v>
      </c>
      <c r="CA13" s="66" t="e">
        <f t="shared" si="26"/>
        <v>#REF!</v>
      </c>
      <c r="CB13" s="66" t="e">
        <f t="shared" si="26"/>
        <v>#REF!</v>
      </c>
    </row>
    <row r="14" spans="1:80" s="16" customFormat="1" ht="45" customHeight="1">
      <c r="A14" s="112">
        <v>7</v>
      </c>
      <c r="B14" s="175" t="s">
        <v>105</v>
      </c>
      <c r="C14" s="185">
        <f>7098+1432+523</f>
        <v>9053</v>
      </c>
      <c r="D14" s="185">
        <f>10805+1385+708</f>
        <v>12898</v>
      </c>
      <c r="E14" s="77">
        <f t="shared" si="3"/>
        <v>21951</v>
      </c>
      <c r="F14" s="185">
        <v>2799</v>
      </c>
      <c r="G14" s="185">
        <v>4808</v>
      </c>
      <c r="H14" s="77">
        <f t="shared" si="4"/>
        <v>7607</v>
      </c>
      <c r="I14" s="185">
        <v>1432</v>
      </c>
      <c r="J14" s="185">
        <v>1385</v>
      </c>
      <c r="K14" s="77">
        <f t="shared" si="5"/>
        <v>2817</v>
      </c>
      <c r="L14" s="185">
        <v>400</v>
      </c>
      <c r="M14" s="185">
        <v>480</v>
      </c>
      <c r="N14" s="77">
        <f t="shared" si="6"/>
        <v>880</v>
      </c>
      <c r="O14" s="185">
        <v>523</v>
      </c>
      <c r="P14" s="185">
        <v>708</v>
      </c>
      <c r="Q14" s="77">
        <f t="shared" si="7"/>
        <v>1231</v>
      </c>
      <c r="R14" s="185">
        <v>92</v>
      </c>
      <c r="S14" s="185">
        <v>188</v>
      </c>
      <c r="T14" s="77">
        <f t="shared" si="8"/>
        <v>280</v>
      </c>
      <c r="U14" s="82">
        <f t="shared" ref="U14" si="27">F14</f>
        <v>2799</v>
      </c>
      <c r="V14" s="82">
        <f t="shared" ref="V14" si="28">G14</f>
        <v>4808</v>
      </c>
      <c r="W14" s="82">
        <f t="shared" ref="W14" si="29">H14</f>
        <v>7607</v>
      </c>
      <c r="X14" s="127"/>
      <c r="Y14" s="127"/>
      <c r="Z14" s="127">
        <v>0</v>
      </c>
      <c r="AA14" s="186">
        <v>162</v>
      </c>
      <c r="AB14" s="186">
        <v>255</v>
      </c>
      <c r="AC14" s="77">
        <f t="shared" si="11"/>
        <v>417</v>
      </c>
      <c r="AD14" s="128">
        <v>0</v>
      </c>
      <c r="AE14" s="128">
        <v>0</v>
      </c>
      <c r="AF14" s="128">
        <v>0</v>
      </c>
      <c r="AG14" s="187">
        <f>+AA14/U14%</f>
        <v>5.787781350482315</v>
      </c>
      <c r="AH14" s="187">
        <f t="shared" ref="AH14:AI14" si="30">+AB14/V14%</f>
        <v>5.3036605657237939</v>
      </c>
      <c r="AI14" s="187">
        <f t="shared" si="30"/>
        <v>5.4817930853161565</v>
      </c>
      <c r="AJ14" s="82">
        <f t="shared" ref="AJ14" si="31">L14</f>
        <v>400</v>
      </c>
      <c r="AK14" s="82">
        <f t="shared" ref="AK14" si="32">M14</f>
        <v>480</v>
      </c>
      <c r="AL14" s="82">
        <f t="shared" ref="AL14" si="33">N14</f>
        <v>880</v>
      </c>
      <c r="AM14" s="127"/>
      <c r="AN14" s="127"/>
      <c r="AO14" s="127">
        <v>0</v>
      </c>
      <c r="AP14" s="186">
        <v>18</v>
      </c>
      <c r="AQ14" s="186">
        <v>21</v>
      </c>
      <c r="AR14" s="77">
        <f t="shared" si="16"/>
        <v>39</v>
      </c>
      <c r="AS14" s="128">
        <v>0</v>
      </c>
      <c r="AT14" s="128">
        <v>0</v>
      </c>
      <c r="AU14" s="128">
        <v>0</v>
      </c>
      <c r="AV14" s="187">
        <f>+AP14/AJ14%</f>
        <v>4.5</v>
      </c>
      <c r="AW14" s="187">
        <f t="shared" ref="AW14:AW15" si="34">+AQ14/AK14%</f>
        <v>4.375</v>
      </c>
      <c r="AX14" s="187">
        <f t="shared" ref="AX14:AX15" si="35">+AR14/AL14%</f>
        <v>4.4318181818181817</v>
      </c>
      <c r="AY14" s="82">
        <f t="shared" ref="AY14" si="36">R14</f>
        <v>92</v>
      </c>
      <c r="AZ14" s="82">
        <f t="shared" ref="AZ14" si="37">S14</f>
        <v>188</v>
      </c>
      <c r="BA14" s="82">
        <f t="shared" ref="BA14" si="38">T14</f>
        <v>280</v>
      </c>
      <c r="BB14" s="127"/>
      <c r="BC14" s="127"/>
      <c r="BD14" s="127">
        <v>0</v>
      </c>
      <c r="BE14" s="186">
        <v>0</v>
      </c>
      <c r="BF14" s="186">
        <v>3</v>
      </c>
      <c r="BG14" s="77">
        <f t="shared" si="21"/>
        <v>3</v>
      </c>
      <c r="BH14" s="133">
        <v>0</v>
      </c>
      <c r="BI14" s="133">
        <v>0</v>
      </c>
      <c r="BJ14" s="133">
        <v>0</v>
      </c>
      <c r="BK14" s="187">
        <f>+BE14/AY14%</f>
        <v>0</v>
      </c>
      <c r="BL14" s="187">
        <f t="shared" ref="BL14:BL15" si="39">+BF14/AZ14%</f>
        <v>1.595744680851064</v>
      </c>
      <c r="BM14" s="187">
        <f t="shared" ref="BM14:BM15" si="40">+BG14/BA14%</f>
        <v>1.0714285714285714</v>
      </c>
      <c r="BN14" s="36">
        <v>0</v>
      </c>
      <c r="BO14" s="36">
        <v>0</v>
      </c>
      <c r="BP14" s="36">
        <v>0</v>
      </c>
      <c r="BQ14" s="36"/>
      <c r="BR14" s="36"/>
      <c r="BS14" s="36">
        <v>0</v>
      </c>
      <c r="BT14" s="36"/>
      <c r="BU14" s="36"/>
      <c r="BV14" s="36">
        <v>0</v>
      </c>
      <c r="BW14" s="53"/>
      <c r="BX14" s="53"/>
      <c r="BY14" s="53"/>
      <c r="BZ14" s="54"/>
      <c r="CA14" s="54"/>
      <c r="CB14" s="54"/>
    </row>
    <row r="15" spans="1:80" s="17" customFormat="1" ht="30" customHeight="1">
      <c r="A15" s="237" t="s">
        <v>7</v>
      </c>
      <c r="B15" s="237"/>
      <c r="C15" s="104">
        <f t="shared" ref="C15:AC15" si="41">SUM(C8:C14)</f>
        <v>235315</v>
      </c>
      <c r="D15" s="104">
        <f t="shared" si="41"/>
        <v>151108</v>
      </c>
      <c r="E15" s="104">
        <f t="shared" si="41"/>
        <v>386423</v>
      </c>
      <c r="F15" s="104">
        <f t="shared" si="41"/>
        <v>142123</v>
      </c>
      <c r="G15" s="104">
        <f t="shared" si="41"/>
        <v>96883</v>
      </c>
      <c r="H15" s="104">
        <f t="shared" si="41"/>
        <v>239006</v>
      </c>
      <c r="I15" s="104">
        <f t="shared" si="41"/>
        <v>34060</v>
      </c>
      <c r="J15" s="104">
        <f t="shared" si="41"/>
        <v>20599</v>
      </c>
      <c r="K15" s="104">
        <f t="shared" si="41"/>
        <v>54659</v>
      </c>
      <c r="L15" s="104">
        <f t="shared" si="41"/>
        <v>21268</v>
      </c>
      <c r="M15" s="104">
        <f t="shared" si="41"/>
        <v>14015</v>
      </c>
      <c r="N15" s="104">
        <f t="shared" si="41"/>
        <v>35283</v>
      </c>
      <c r="O15" s="104">
        <f t="shared" si="41"/>
        <v>22595</v>
      </c>
      <c r="P15" s="104">
        <f t="shared" si="41"/>
        <v>19896</v>
      </c>
      <c r="Q15" s="104">
        <f t="shared" si="41"/>
        <v>42491</v>
      </c>
      <c r="R15" s="104">
        <f t="shared" si="41"/>
        <v>15025</v>
      </c>
      <c r="S15" s="104">
        <f t="shared" si="41"/>
        <v>13343</v>
      </c>
      <c r="T15" s="104">
        <f t="shared" si="41"/>
        <v>28368</v>
      </c>
      <c r="U15" s="104">
        <f t="shared" si="41"/>
        <v>142123</v>
      </c>
      <c r="V15" s="104">
        <f t="shared" si="41"/>
        <v>96883</v>
      </c>
      <c r="W15" s="104">
        <f t="shared" si="41"/>
        <v>239006</v>
      </c>
      <c r="X15" s="104">
        <f t="shared" si="41"/>
        <v>3663</v>
      </c>
      <c r="Y15" s="104">
        <f t="shared" si="41"/>
        <v>1504</v>
      </c>
      <c r="Z15" s="104">
        <f t="shared" si="41"/>
        <v>5167</v>
      </c>
      <c r="AA15" s="104">
        <f t="shared" si="41"/>
        <v>23241</v>
      </c>
      <c r="AB15" s="104">
        <f t="shared" si="41"/>
        <v>13301</v>
      </c>
      <c r="AC15" s="104">
        <f t="shared" si="41"/>
        <v>36542</v>
      </c>
      <c r="AD15" s="105">
        <f t="shared" ref="AD15:AF15" si="42">X15/U15%</f>
        <v>2.5773449758307945</v>
      </c>
      <c r="AE15" s="105">
        <f t="shared" si="42"/>
        <v>1.5523879318353064</v>
      </c>
      <c r="AF15" s="105">
        <f t="shared" si="42"/>
        <v>2.1618704132950639</v>
      </c>
      <c r="AG15" s="105">
        <f>+AA15/U15%</f>
        <v>16.352736713973108</v>
      </c>
      <c r="AH15" s="105">
        <f t="shared" ref="AH15" si="43">+AB15/V15%</f>
        <v>13.728930772168491</v>
      </c>
      <c r="AI15" s="105">
        <f t="shared" ref="AI15" si="44">+AC15/W15%</f>
        <v>15.289155920771863</v>
      </c>
      <c r="AJ15" s="104">
        <f t="shared" ref="AJ15:BA15" si="45">SUM(AJ8:AJ14)</f>
        <v>21268</v>
      </c>
      <c r="AK15" s="104">
        <f t="shared" si="45"/>
        <v>14015</v>
      </c>
      <c r="AL15" s="104">
        <f t="shared" si="45"/>
        <v>35283</v>
      </c>
      <c r="AM15" s="104">
        <f t="shared" si="45"/>
        <v>191</v>
      </c>
      <c r="AN15" s="104">
        <f t="shared" si="45"/>
        <v>69</v>
      </c>
      <c r="AO15" s="104">
        <f t="shared" si="45"/>
        <v>260</v>
      </c>
      <c r="AP15" s="104">
        <f t="shared" si="45"/>
        <v>2166</v>
      </c>
      <c r="AQ15" s="104">
        <f t="shared" si="45"/>
        <v>1387</v>
      </c>
      <c r="AR15" s="104">
        <f t="shared" si="45"/>
        <v>3553</v>
      </c>
      <c r="AS15" s="105">
        <f t="shared" ref="AS15:AU15" si="46">AM15/AJ15%</f>
        <v>0.8980628173782208</v>
      </c>
      <c r="AT15" s="105">
        <f t="shared" si="46"/>
        <v>0.49232964680699248</v>
      </c>
      <c r="AU15" s="105">
        <f t="shared" si="46"/>
        <v>0.73689878978544909</v>
      </c>
      <c r="AV15" s="105">
        <f>+AP15/AJ15%</f>
        <v>10.184314463043069</v>
      </c>
      <c r="AW15" s="105">
        <f t="shared" si="34"/>
        <v>9.8965394220478053</v>
      </c>
      <c r="AX15" s="105">
        <f t="shared" si="35"/>
        <v>10.070005385029619</v>
      </c>
      <c r="AY15" s="104">
        <f t="shared" si="45"/>
        <v>15025</v>
      </c>
      <c r="AZ15" s="104">
        <f t="shared" si="45"/>
        <v>13343</v>
      </c>
      <c r="BA15" s="104">
        <f t="shared" si="45"/>
        <v>28368</v>
      </c>
      <c r="BB15" s="104">
        <f t="shared" ref="BB15:BG15" si="47">SUM(BB8:BB14)</f>
        <v>54</v>
      </c>
      <c r="BC15" s="104">
        <f t="shared" si="47"/>
        <v>72</v>
      </c>
      <c r="BD15" s="104">
        <f t="shared" si="47"/>
        <v>126</v>
      </c>
      <c r="BE15" s="104">
        <f t="shared" si="47"/>
        <v>1491</v>
      </c>
      <c r="BF15" s="104">
        <f t="shared" si="47"/>
        <v>1776</v>
      </c>
      <c r="BG15" s="104">
        <f t="shared" si="47"/>
        <v>3267</v>
      </c>
      <c r="BH15" s="105">
        <f t="shared" ref="BH15:BJ15" si="48">BB15/AY15%</f>
        <v>0.3594009983361065</v>
      </c>
      <c r="BI15" s="105">
        <f t="shared" si="48"/>
        <v>0.53960878363186682</v>
      </c>
      <c r="BJ15" s="105">
        <f t="shared" si="48"/>
        <v>0.44416243654822335</v>
      </c>
      <c r="BK15" s="105">
        <f>+BE15/AY15%</f>
        <v>9.9234608985024959</v>
      </c>
      <c r="BL15" s="105">
        <f t="shared" si="39"/>
        <v>13.310349996252716</v>
      </c>
      <c r="BM15" s="105">
        <f t="shared" si="40"/>
        <v>11.516497461928934</v>
      </c>
      <c r="BN15" s="37">
        <v>14725</v>
      </c>
      <c r="BO15" s="37">
        <v>13724</v>
      </c>
      <c r="BP15" s="37">
        <v>28449</v>
      </c>
      <c r="BQ15" s="37">
        <v>101</v>
      </c>
      <c r="BR15" s="37">
        <v>47</v>
      </c>
      <c r="BS15" s="37">
        <v>148</v>
      </c>
      <c r="BT15" s="37">
        <v>1983</v>
      </c>
      <c r="BU15" s="37">
        <v>1289</v>
      </c>
      <c r="BV15" s="37">
        <v>3272</v>
      </c>
      <c r="BW15" s="55">
        <v>0.68590831918505946</v>
      </c>
      <c r="BX15" s="55">
        <v>0.34246575342465752</v>
      </c>
      <c r="BY15" s="55">
        <v>0.52022918204506308</v>
      </c>
      <c r="BZ15" s="55">
        <v>13.466893039049236</v>
      </c>
      <c r="CA15" s="55">
        <v>9.3923054503060328</v>
      </c>
      <c r="CB15" s="55">
        <v>11.501282997644909</v>
      </c>
    </row>
    <row r="16" spans="1:80" s="2" customFormat="1" ht="16.5">
      <c r="A16" s="49"/>
      <c r="B16" s="50"/>
      <c r="C16" s="162" t="s">
        <v>8</v>
      </c>
      <c r="D16" s="50"/>
      <c r="E16" s="50"/>
      <c r="F16" s="51"/>
      <c r="G16" s="50"/>
      <c r="H16" s="50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162" t="s">
        <v>8</v>
      </c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162" t="s">
        <v>8</v>
      </c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162" t="s">
        <v>8</v>
      </c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2"/>
      <c r="BN16" s="52"/>
      <c r="BO16" s="52"/>
      <c r="BP16" s="52"/>
      <c r="BQ16" s="52"/>
      <c r="BR16" s="52"/>
      <c r="BS16" s="52"/>
      <c r="BT16" s="52"/>
      <c r="BU16" s="52"/>
      <c r="BV16" s="52"/>
      <c r="BW16" s="52"/>
      <c r="BX16" s="52"/>
      <c r="BY16" s="52"/>
      <c r="BZ16" s="52"/>
      <c r="CA16" s="52"/>
      <c r="CB16" s="52"/>
    </row>
    <row r="17" spans="1:80" s="2" customFormat="1" ht="16.5">
      <c r="A17" s="49"/>
      <c r="B17" s="50"/>
      <c r="C17" s="162" t="s">
        <v>80</v>
      </c>
      <c r="D17" s="50"/>
      <c r="E17" s="50"/>
      <c r="F17" s="51"/>
      <c r="G17" s="50"/>
      <c r="H17" s="50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162" t="s">
        <v>80</v>
      </c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162" t="s">
        <v>80</v>
      </c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162" t="s">
        <v>80</v>
      </c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</row>
    <row r="18" spans="1:80" s="2" customFormat="1" ht="16.5">
      <c r="A18" s="49"/>
      <c r="B18" s="50"/>
      <c r="C18" s="162" t="s">
        <v>89</v>
      </c>
      <c r="D18" s="50"/>
      <c r="E18" s="50"/>
      <c r="F18" s="51"/>
      <c r="G18" s="50"/>
      <c r="H18" s="50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162" t="s">
        <v>89</v>
      </c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162" t="s">
        <v>89</v>
      </c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162" t="s">
        <v>89</v>
      </c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2"/>
      <c r="BN18" s="52"/>
      <c r="BO18" s="52"/>
      <c r="BP18" s="52"/>
      <c r="BQ18" s="52"/>
      <c r="BR18" s="52"/>
      <c r="BS18" s="52"/>
      <c r="BT18" s="52"/>
      <c r="BU18" s="52"/>
      <c r="BV18" s="52"/>
      <c r="BW18" s="52"/>
      <c r="BX18" s="52"/>
      <c r="BY18" s="52"/>
      <c r="BZ18" s="52"/>
      <c r="CA18" s="52"/>
      <c r="CB18" s="52"/>
    </row>
    <row r="19" spans="1:80" s="31" customFormat="1">
      <c r="C19" s="162" t="s">
        <v>106</v>
      </c>
      <c r="U19" s="162" t="s">
        <v>106</v>
      </c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62" t="s">
        <v>106</v>
      </c>
      <c r="AK19" s="188"/>
      <c r="AL19" s="188"/>
      <c r="AM19" s="188"/>
      <c r="AN19" s="188"/>
      <c r="AO19" s="188"/>
      <c r="AP19" s="188"/>
      <c r="AQ19" s="188"/>
      <c r="AR19" s="188"/>
      <c r="AS19" s="188"/>
      <c r="AT19" s="188"/>
      <c r="AU19" s="188"/>
      <c r="AV19" s="188"/>
      <c r="AW19" s="188"/>
      <c r="AX19" s="188"/>
      <c r="AY19" s="162" t="s">
        <v>106</v>
      </c>
      <c r="AZ19" s="188"/>
      <c r="BA19" s="188"/>
      <c r="BB19" s="188"/>
      <c r="BC19" s="188"/>
      <c r="BD19" s="188"/>
      <c r="BE19" s="188"/>
      <c r="BF19" s="188"/>
      <c r="BG19" s="188"/>
      <c r="BH19" s="188"/>
      <c r="BI19" s="188"/>
      <c r="BJ19" s="188"/>
      <c r="BK19" s="188"/>
      <c r="BL19" s="188"/>
      <c r="BM19" s="188"/>
    </row>
    <row r="20" spans="1:80" ht="12.75">
      <c r="B20" t="b">
        <f>CB15=[1]OpenBoard!CH15</f>
        <v>1</v>
      </c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</row>
    <row r="21" spans="1:80">
      <c r="B21" s="4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</row>
    <row r="22" spans="1:80">
      <c r="B22" s="4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</row>
    <row r="23" spans="1:80">
      <c r="B23" s="4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</row>
    <row r="24" spans="1:80">
      <c r="B24" s="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</row>
    <row r="25" spans="1:80">
      <c r="B25" s="4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</row>
    <row r="26" spans="1:80">
      <c r="B26" s="4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</row>
    <row r="27" spans="1:80">
      <c r="B27" s="4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</row>
    <row r="28" spans="1:80">
      <c r="B28" s="4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</row>
    <row r="29" spans="1:80">
      <c r="B29" s="4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</row>
    <row r="30" spans="1:80">
      <c r="B30" s="4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</sheetData>
  <mergeCells count="43">
    <mergeCell ref="O3:T3"/>
    <mergeCell ref="I4:N4"/>
    <mergeCell ref="C5:E5"/>
    <mergeCell ref="F5:H5"/>
    <mergeCell ref="A15:B15"/>
    <mergeCell ref="A3:A6"/>
    <mergeCell ref="B3:B6"/>
    <mergeCell ref="C4:H4"/>
    <mergeCell ref="C3:N3"/>
    <mergeCell ref="I5:K5"/>
    <mergeCell ref="L5:N5"/>
    <mergeCell ref="U3:W5"/>
    <mergeCell ref="X3:AC4"/>
    <mergeCell ref="AD3:AI4"/>
    <mergeCell ref="X5:Z5"/>
    <mergeCell ref="AA5:AC5"/>
    <mergeCell ref="AD5:AF5"/>
    <mergeCell ref="AG5:AI5"/>
    <mergeCell ref="BH3:BM4"/>
    <mergeCell ref="BB5:BD5"/>
    <mergeCell ref="AJ3:AL5"/>
    <mergeCell ref="AM3:AR4"/>
    <mergeCell ref="AS3:AX4"/>
    <mergeCell ref="AY3:BA5"/>
    <mergeCell ref="AM5:AO5"/>
    <mergeCell ref="AP5:AR5"/>
    <mergeCell ref="AS5:AU5"/>
    <mergeCell ref="M1:T1"/>
    <mergeCell ref="BW3:CB4"/>
    <mergeCell ref="BQ5:BS5"/>
    <mergeCell ref="BT5:BV5"/>
    <mergeCell ref="BW5:BY5"/>
    <mergeCell ref="BZ5:CB5"/>
    <mergeCell ref="BE5:BG5"/>
    <mergeCell ref="BH5:BJ5"/>
    <mergeCell ref="BN3:BP5"/>
    <mergeCell ref="BQ3:BV4"/>
    <mergeCell ref="AV5:AX5"/>
    <mergeCell ref="BK5:BM5"/>
    <mergeCell ref="O4:T4"/>
    <mergeCell ref="O5:Q5"/>
    <mergeCell ref="R5:T5"/>
    <mergeCell ref="BB3:BG4"/>
  </mergeCells>
  <phoneticPr fontId="0" type="noConversion"/>
  <printOptions horizontalCentered="1"/>
  <pageMargins left="0.47244094488188981" right="7.874015748031496E-2" top="0.74803149606299213" bottom="0.74803149606299213" header="0.31496062992125984" footer="0.51181102362204722"/>
  <pageSetup paperSize="9" scale="70" firstPageNumber="25" orientation="landscape" useFirstPageNumber="1" verticalDpi="4294967295" r:id="rId1"/>
  <headerFooter alignWithMargins="0">
    <oddFooter>&amp;C&amp;"Cambria,Regular"&amp;9XII-&amp;P</oddFooter>
  </headerFooter>
  <colBreaks count="3" manualBreakCount="3">
    <brk id="20" max="18" man="1"/>
    <brk id="35" max="18" man="1"/>
    <brk id="50" max="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G85"/>
  <sheetViews>
    <sheetView view="pageBreakPreview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defaultRowHeight="16.5"/>
  <cols>
    <col min="1" max="1" width="5.140625" style="13" customWidth="1"/>
    <col min="2" max="2" width="32.28515625" style="4" customWidth="1"/>
    <col min="3" max="3" width="10.140625" style="3" customWidth="1"/>
    <col min="4" max="4" width="9.140625" style="3" customWidth="1"/>
    <col min="5" max="5" width="10.140625" style="3" bestFit="1" customWidth="1"/>
    <col min="6" max="6" width="9.140625" style="3" customWidth="1"/>
    <col min="7" max="8" width="10.140625" style="3" customWidth="1"/>
    <col min="9" max="10" width="8.5703125" style="3" customWidth="1"/>
    <col min="11" max="11" width="10.140625" style="3" customWidth="1"/>
    <col min="12" max="12" width="9.42578125" style="3" customWidth="1"/>
    <col min="13" max="13" width="10" style="3" customWidth="1"/>
    <col min="14" max="14" width="9.42578125" style="3" customWidth="1"/>
    <col min="15" max="16" width="7.7109375" style="3" customWidth="1"/>
    <col min="17" max="17" width="8.7109375" style="3" customWidth="1"/>
    <col min="18" max="32" width="9.140625" style="3" customWidth="1"/>
    <col min="33" max="41" width="8.5703125" style="3" customWidth="1"/>
    <col min="42" max="44" width="7.7109375" style="3" customWidth="1"/>
    <col min="45" max="59" width="9.140625" style="3" customWidth="1"/>
    <col min="60" max="68" width="8.5703125" style="3" customWidth="1"/>
    <col min="69" max="71" width="7.7109375" style="3" customWidth="1"/>
    <col min="72" max="83" width="9.140625" style="3" customWidth="1"/>
  </cols>
  <sheetData>
    <row r="1" spans="1:85" ht="14.25" customHeight="1">
      <c r="A1" s="4"/>
      <c r="B1" s="5"/>
      <c r="C1" s="21" t="s">
        <v>68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 t="s">
        <v>68</v>
      </c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21" t="s">
        <v>68</v>
      </c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 t="s">
        <v>68</v>
      </c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21" t="s">
        <v>68</v>
      </c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 t="s">
        <v>68</v>
      </c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</row>
    <row r="2" spans="1:85" ht="12.75" customHeight="1">
      <c r="A2" s="6"/>
      <c r="B2" s="7"/>
      <c r="C2" s="119" t="s">
        <v>99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119" t="s">
        <v>100</v>
      </c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119" t="s">
        <v>101</v>
      </c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119" t="s">
        <v>102</v>
      </c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119" t="s">
        <v>103</v>
      </c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119" t="s">
        <v>104</v>
      </c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</row>
    <row r="3" spans="1:85" ht="11.25" customHeight="1">
      <c r="A3" s="216" t="s">
        <v>17</v>
      </c>
      <c r="B3" s="195" t="s">
        <v>0</v>
      </c>
      <c r="C3" s="255" t="s">
        <v>58</v>
      </c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40" t="s">
        <v>59</v>
      </c>
      <c r="S3" s="241"/>
      <c r="T3" s="241"/>
      <c r="U3" s="240" t="s">
        <v>60</v>
      </c>
      <c r="V3" s="241"/>
      <c r="W3" s="241"/>
      <c r="X3" s="240" t="s">
        <v>61</v>
      </c>
      <c r="Y3" s="241"/>
      <c r="Z3" s="241"/>
      <c r="AA3" s="253" t="s">
        <v>62</v>
      </c>
      <c r="AB3" s="253"/>
      <c r="AC3" s="253"/>
      <c r="AD3" s="255" t="s">
        <v>58</v>
      </c>
      <c r="AE3" s="255"/>
      <c r="AF3" s="255"/>
      <c r="AG3" s="255"/>
      <c r="AH3" s="255"/>
      <c r="AI3" s="255"/>
      <c r="AJ3" s="255"/>
      <c r="AK3" s="255"/>
      <c r="AL3" s="255"/>
      <c r="AM3" s="255"/>
      <c r="AN3" s="255"/>
      <c r="AO3" s="255"/>
      <c r="AP3" s="255"/>
      <c r="AQ3" s="255"/>
      <c r="AR3" s="255"/>
      <c r="AS3" s="240" t="s">
        <v>59</v>
      </c>
      <c r="AT3" s="241"/>
      <c r="AU3" s="241"/>
      <c r="AV3" s="240" t="s">
        <v>60</v>
      </c>
      <c r="AW3" s="241"/>
      <c r="AX3" s="241"/>
      <c r="AY3" s="240" t="s">
        <v>61</v>
      </c>
      <c r="AZ3" s="241"/>
      <c r="BA3" s="241"/>
      <c r="BB3" s="253" t="s">
        <v>62</v>
      </c>
      <c r="BC3" s="253"/>
      <c r="BD3" s="253"/>
      <c r="BE3" s="255" t="s">
        <v>58</v>
      </c>
      <c r="BF3" s="255"/>
      <c r="BG3" s="255"/>
      <c r="BH3" s="255"/>
      <c r="BI3" s="255"/>
      <c r="BJ3" s="255"/>
      <c r="BK3" s="255"/>
      <c r="BL3" s="255"/>
      <c r="BM3" s="255"/>
      <c r="BN3" s="255"/>
      <c r="BO3" s="255"/>
      <c r="BP3" s="255"/>
      <c r="BQ3" s="255"/>
      <c r="BR3" s="255"/>
      <c r="BS3" s="255"/>
      <c r="BT3" s="240" t="s">
        <v>59</v>
      </c>
      <c r="BU3" s="241"/>
      <c r="BV3" s="241"/>
      <c r="BW3" s="240" t="s">
        <v>60</v>
      </c>
      <c r="BX3" s="241"/>
      <c r="BY3" s="241"/>
      <c r="BZ3" s="240" t="s">
        <v>61</v>
      </c>
      <c r="CA3" s="241"/>
      <c r="CB3" s="241"/>
      <c r="CC3" s="253" t="s">
        <v>62</v>
      </c>
      <c r="CD3" s="253"/>
      <c r="CE3" s="253"/>
    </row>
    <row r="4" spans="1:85" ht="12" customHeight="1">
      <c r="A4" s="216"/>
      <c r="B4" s="195"/>
      <c r="C4" s="240" t="s">
        <v>63</v>
      </c>
      <c r="D4" s="241"/>
      <c r="E4" s="254"/>
      <c r="F4" s="253" t="s">
        <v>64</v>
      </c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  <c r="R4" s="242"/>
      <c r="S4" s="243"/>
      <c r="T4" s="243"/>
      <c r="U4" s="242"/>
      <c r="V4" s="243"/>
      <c r="W4" s="243"/>
      <c r="X4" s="242"/>
      <c r="Y4" s="243"/>
      <c r="Z4" s="243"/>
      <c r="AA4" s="253"/>
      <c r="AB4" s="253"/>
      <c r="AC4" s="253"/>
      <c r="AD4" s="240" t="s">
        <v>63</v>
      </c>
      <c r="AE4" s="241"/>
      <c r="AF4" s="254"/>
      <c r="AG4" s="253" t="s">
        <v>64</v>
      </c>
      <c r="AH4" s="253"/>
      <c r="AI4" s="253"/>
      <c r="AJ4" s="253"/>
      <c r="AK4" s="253"/>
      <c r="AL4" s="253"/>
      <c r="AM4" s="253"/>
      <c r="AN4" s="253"/>
      <c r="AO4" s="253"/>
      <c r="AP4" s="253"/>
      <c r="AQ4" s="253"/>
      <c r="AR4" s="253"/>
      <c r="AS4" s="242"/>
      <c r="AT4" s="243"/>
      <c r="AU4" s="243"/>
      <c r="AV4" s="242"/>
      <c r="AW4" s="243"/>
      <c r="AX4" s="243"/>
      <c r="AY4" s="242"/>
      <c r="AZ4" s="243"/>
      <c r="BA4" s="243"/>
      <c r="BB4" s="253"/>
      <c r="BC4" s="253"/>
      <c r="BD4" s="253"/>
      <c r="BE4" s="240" t="s">
        <v>63</v>
      </c>
      <c r="BF4" s="241"/>
      <c r="BG4" s="254"/>
      <c r="BH4" s="253" t="s">
        <v>64</v>
      </c>
      <c r="BI4" s="253"/>
      <c r="BJ4" s="253"/>
      <c r="BK4" s="253"/>
      <c r="BL4" s="253"/>
      <c r="BM4" s="253"/>
      <c r="BN4" s="253"/>
      <c r="BO4" s="253"/>
      <c r="BP4" s="253"/>
      <c r="BQ4" s="253"/>
      <c r="BR4" s="253"/>
      <c r="BS4" s="253"/>
      <c r="BT4" s="242"/>
      <c r="BU4" s="243"/>
      <c r="BV4" s="243"/>
      <c r="BW4" s="242"/>
      <c r="BX4" s="243"/>
      <c r="BY4" s="243"/>
      <c r="BZ4" s="242"/>
      <c r="CA4" s="243"/>
      <c r="CB4" s="243"/>
      <c r="CC4" s="253"/>
      <c r="CD4" s="253"/>
      <c r="CE4" s="253"/>
    </row>
    <row r="5" spans="1:85" ht="12" customHeight="1">
      <c r="A5" s="216"/>
      <c r="B5" s="195"/>
      <c r="C5" s="242"/>
      <c r="D5" s="243"/>
      <c r="E5" s="244"/>
      <c r="F5" s="242" t="s">
        <v>59</v>
      </c>
      <c r="G5" s="243"/>
      <c r="H5" s="244"/>
      <c r="I5" s="242" t="s">
        <v>60</v>
      </c>
      <c r="J5" s="243"/>
      <c r="K5" s="244"/>
      <c r="L5" s="242" t="s">
        <v>61</v>
      </c>
      <c r="M5" s="243"/>
      <c r="N5" s="244"/>
      <c r="O5" s="242" t="s">
        <v>62</v>
      </c>
      <c r="P5" s="243"/>
      <c r="Q5" s="244"/>
      <c r="R5" s="240" t="s">
        <v>65</v>
      </c>
      <c r="S5" s="240" t="s">
        <v>6</v>
      </c>
      <c r="T5" s="240" t="s">
        <v>7</v>
      </c>
      <c r="U5" s="240" t="s">
        <v>65</v>
      </c>
      <c r="V5" s="240" t="s">
        <v>6</v>
      </c>
      <c r="W5" s="240" t="s">
        <v>7</v>
      </c>
      <c r="X5" s="240" t="s">
        <v>65</v>
      </c>
      <c r="Y5" s="240" t="s">
        <v>6</v>
      </c>
      <c r="Z5" s="240" t="s">
        <v>7</v>
      </c>
      <c r="AA5" s="253" t="s">
        <v>65</v>
      </c>
      <c r="AB5" s="253" t="s">
        <v>6</v>
      </c>
      <c r="AC5" s="253" t="s">
        <v>7</v>
      </c>
      <c r="AD5" s="242"/>
      <c r="AE5" s="243"/>
      <c r="AF5" s="244"/>
      <c r="AG5" s="242" t="s">
        <v>59</v>
      </c>
      <c r="AH5" s="243"/>
      <c r="AI5" s="244"/>
      <c r="AJ5" s="242" t="s">
        <v>60</v>
      </c>
      <c r="AK5" s="243"/>
      <c r="AL5" s="244"/>
      <c r="AM5" s="242" t="s">
        <v>61</v>
      </c>
      <c r="AN5" s="243"/>
      <c r="AO5" s="244"/>
      <c r="AP5" s="242" t="s">
        <v>62</v>
      </c>
      <c r="AQ5" s="243"/>
      <c r="AR5" s="244"/>
      <c r="AS5" s="240" t="s">
        <v>65</v>
      </c>
      <c r="AT5" s="240" t="s">
        <v>6</v>
      </c>
      <c r="AU5" s="240" t="s">
        <v>7</v>
      </c>
      <c r="AV5" s="240" t="s">
        <v>65</v>
      </c>
      <c r="AW5" s="240" t="s">
        <v>6</v>
      </c>
      <c r="AX5" s="240" t="s">
        <v>7</v>
      </c>
      <c r="AY5" s="240" t="s">
        <v>65</v>
      </c>
      <c r="AZ5" s="240" t="s">
        <v>6</v>
      </c>
      <c r="BA5" s="240" t="s">
        <v>7</v>
      </c>
      <c r="BB5" s="253" t="s">
        <v>65</v>
      </c>
      <c r="BC5" s="253" t="s">
        <v>6</v>
      </c>
      <c r="BD5" s="253" t="s">
        <v>7</v>
      </c>
      <c r="BE5" s="242"/>
      <c r="BF5" s="243"/>
      <c r="BG5" s="244"/>
      <c r="BH5" s="242" t="s">
        <v>59</v>
      </c>
      <c r="BI5" s="243"/>
      <c r="BJ5" s="244"/>
      <c r="BK5" s="242" t="s">
        <v>60</v>
      </c>
      <c r="BL5" s="243"/>
      <c r="BM5" s="244"/>
      <c r="BN5" s="242" t="s">
        <v>61</v>
      </c>
      <c r="BO5" s="243"/>
      <c r="BP5" s="244"/>
      <c r="BQ5" s="242" t="s">
        <v>62</v>
      </c>
      <c r="BR5" s="243"/>
      <c r="BS5" s="244"/>
      <c r="BT5" s="240" t="s">
        <v>65</v>
      </c>
      <c r="BU5" s="240" t="s">
        <v>6</v>
      </c>
      <c r="BV5" s="240" t="s">
        <v>7</v>
      </c>
      <c r="BW5" s="240" t="s">
        <v>65</v>
      </c>
      <c r="BX5" s="240" t="s">
        <v>6</v>
      </c>
      <c r="BY5" s="240" t="s">
        <v>7</v>
      </c>
      <c r="BZ5" s="240" t="s">
        <v>65</v>
      </c>
      <c r="CA5" s="240" t="s">
        <v>6</v>
      </c>
      <c r="CB5" s="240" t="s">
        <v>7</v>
      </c>
      <c r="CC5" s="253" t="s">
        <v>65</v>
      </c>
      <c r="CD5" s="253" t="s">
        <v>6</v>
      </c>
      <c r="CE5" s="253" t="s">
        <v>7</v>
      </c>
    </row>
    <row r="6" spans="1:85" ht="12" customHeight="1">
      <c r="A6" s="216"/>
      <c r="B6" s="195"/>
      <c r="C6" s="34" t="s">
        <v>65</v>
      </c>
      <c r="D6" s="34" t="s">
        <v>6</v>
      </c>
      <c r="E6" s="34" t="s">
        <v>7</v>
      </c>
      <c r="F6" s="34" t="s">
        <v>65</v>
      </c>
      <c r="G6" s="34" t="s">
        <v>6</v>
      </c>
      <c r="H6" s="34" t="s">
        <v>7</v>
      </c>
      <c r="I6" s="34" t="s">
        <v>65</v>
      </c>
      <c r="J6" s="34" t="s">
        <v>6</v>
      </c>
      <c r="K6" s="34" t="s">
        <v>7</v>
      </c>
      <c r="L6" s="34" t="s">
        <v>65</v>
      </c>
      <c r="M6" s="34" t="s">
        <v>6</v>
      </c>
      <c r="N6" s="34" t="s">
        <v>7</v>
      </c>
      <c r="O6" s="34" t="s">
        <v>65</v>
      </c>
      <c r="P6" s="34" t="s">
        <v>6</v>
      </c>
      <c r="Q6" s="34" t="s">
        <v>7</v>
      </c>
      <c r="R6" s="242"/>
      <c r="S6" s="242"/>
      <c r="T6" s="242"/>
      <c r="U6" s="242"/>
      <c r="V6" s="242"/>
      <c r="W6" s="242"/>
      <c r="X6" s="242"/>
      <c r="Y6" s="242"/>
      <c r="Z6" s="242"/>
      <c r="AA6" s="253"/>
      <c r="AB6" s="253"/>
      <c r="AC6" s="253"/>
      <c r="AD6" s="34" t="s">
        <v>65</v>
      </c>
      <c r="AE6" s="34" t="s">
        <v>6</v>
      </c>
      <c r="AF6" s="34" t="s">
        <v>7</v>
      </c>
      <c r="AG6" s="34" t="s">
        <v>65</v>
      </c>
      <c r="AH6" s="34" t="s">
        <v>6</v>
      </c>
      <c r="AI6" s="34" t="s">
        <v>7</v>
      </c>
      <c r="AJ6" s="34" t="s">
        <v>65</v>
      </c>
      <c r="AK6" s="34" t="s">
        <v>6</v>
      </c>
      <c r="AL6" s="34" t="s">
        <v>7</v>
      </c>
      <c r="AM6" s="34" t="s">
        <v>65</v>
      </c>
      <c r="AN6" s="34" t="s">
        <v>6</v>
      </c>
      <c r="AO6" s="34" t="s">
        <v>7</v>
      </c>
      <c r="AP6" s="34" t="s">
        <v>65</v>
      </c>
      <c r="AQ6" s="34" t="s">
        <v>6</v>
      </c>
      <c r="AR6" s="34" t="s">
        <v>7</v>
      </c>
      <c r="AS6" s="242"/>
      <c r="AT6" s="242"/>
      <c r="AU6" s="242"/>
      <c r="AV6" s="242"/>
      <c r="AW6" s="242"/>
      <c r="AX6" s="242"/>
      <c r="AY6" s="242"/>
      <c r="AZ6" s="242"/>
      <c r="BA6" s="242"/>
      <c r="BB6" s="253"/>
      <c r="BC6" s="253"/>
      <c r="BD6" s="253"/>
      <c r="BE6" s="34" t="s">
        <v>65</v>
      </c>
      <c r="BF6" s="34" t="s">
        <v>6</v>
      </c>
      <c r="BG6" s="34" t="s">
        <v>7</v>
      </c>
      <c r="BH6" s="34" t="s">
        <v>65</v>
      </c>
      <c r="BI6" s="34" t="s">
        <v>6</v>
      </c>
      <c r="BJ6" s="34" t="s">
        <v>7</v>
      </c>
      <c r="BK6" s="34" t="s">
        <v>65</v>
      </c>
      <c r="BL6" s="34" t="s">
        <v>6</v>
      </c>
      <c r="BM6" s="34" t="s">
        <v>7</v>
      </c>
      <c r="BN6" s="34" t="s">
        <v>65</v>
      </c>
      <c r="BO6" s="34" t="s">
        <v>6</v>
      </c>
      <c r="BP6" s="34" t="s">
        <v>7</v>
      </c>
      <c r="BQ6" s="34" t="s">
        <v>65</v>
      </c>
      <c r="BR6" s="34" t="s">
        <v>6</v>
      </c>
      <c r="BS6" s="34" t="s">
        <v>7</v>
      </c>
      <c r="BT6" s="242"/>
      <c r="BU6" s="242"/>
      <c r="BV6" s="242"/>
      <c r="BW6" s="242"/>
      <c r="BX6" s="242"/>
      <c r="BY6" s="242"/>
      <c r="BZ6" s="242"/>
      <c r="CA6" s="242"/>
      <c r="CB6" s="242"/>
      <c r="CC6" s="253"/>
      <c r="CD6" s="253"/>
      <c r="CE6" s="253"/>
    </row>
    <row r="7" spans="1:85" ht="12.75">
      <c r="A7" s="9">
        <v>1</v>
      </c>
      <c r="B7" s="9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3</v>
      </c>
      <c r="S7" s="35">
        <v>4</v>
      </c>
      <c r="T7" s="35">
        <v>5</v>
      </c>
      <c r="U7" s="35">
        <v>6</v>
      </c>
      <c r="V7" s="35">
        <v>7</v>
      </c>
      <c r="W7" s="35">
        <v>8</v>
      </c>
      <c r="X7" s="35">
        <v>9</v>
      </c>
      <c r="Y7" s="35">
        <v>10</v>
      </c>
      <c r="Z7" s="35">
        <v>11</v>
      </c>
      <c r="AA7" s="35">
        <v>12</v>
      </c>
      <c r="AB7" s="35">
        <v>13</v>
      </c>
      <c r="AC7" s="35">
        <v>14</v>
      </c>
      <c r="AD7" s="35">
        <v>3</v>
      </c>
      <c r="AE7" s="35">
        <v>4</v>
      </c>
      <c r="AF7" s="35">
        <v>5</v>
      </c>
      <c r="AG7" s="35">
        <v>6</v>
      </c>
      <c r="AH7" s="35">
        <v>7</v>
      </c>
      <c r="AI7" s="35">
        <v>8</v>
      </c>
      <c r="AJ7" s="35">
        <v>9</v>
      </c>
      <c r="AK7" s="35">
        <v>10</v>
      </c>
      <c r="AL7" s="35">
        <v>11</v>
      </c>
      <c r="AM7" s="35">
        <v>12</v>
      </c>
      <c r="AN7" s="35">
        <v>13</v>
      </c>
      <c r="AO7" s="35">
        <v>14</v>
      </c>
      <c r="AP7" s="35">
        <v>15</v>
      </c>
      <c r="AQ7" s="35">
        <v>16</v>
      </c>
      <c r="AR7" s="35">
        <v>17</v>
      </c>
      <c r="AS7" s="35">
        <v>3</v>
      </c>
      <c r="AT7" s="35">
        <v>4</v>
      </c>
      <c r="AU7" s="35">
        <v>5</v>
      </c>
      <c r="AV7" s="35">
        <v>6</v>
      </c>
      <c r="AW7" s="35">
        <v>7</v>
      </c>
      <c r="AX7" s="35">
        <v>8</v>
      </c>
      <c r="AY7" s="35">
        <v>9</v>
      </c>
      <c r="AZ7" s="35">
        <v>10</v>
      </c>
      <c r="BA7" s="35">
        <v>11</v>
      </c>
      <c r="BB7" s="35">
        <v>12</v>
      </c>
      <c r="BC7" s="35">
        <v>13</v>
      </c>
      <c r="BD7" s="35">
        <v>14</v>
      </c>
      <c r="BE7" s="35">
        <v>3</v>
      </c>
      <c r="BF7" s="35">
        <v>4</v>
      </c>
      <c r="BG7" s="35">
        <v>5</v>
      </c>
      <c r="BH7" s="35">
        <v>6</v>
      </c>
      <c r="BI7" s="35">
        <v>7</v>
      </c>
      <c r="BJ7" s="35">
        <v>8</v>
      </c>
      <c r="BK7" s="35">
        <v>9</v>
      </c>
      <c r="BL7" s="35">
        <v>10</v>
      </c>
      <c r="BM7" s="35">
        <v>11</v>
      </c>
      <c r="BN7" s="35">
        <v>12</v>
      </c>
      <c r="BO7" s="35">
        <v>13</v>
      </c>
      <c r="BP7" s="35">
        <v>14</v>
      </c>
      <c r="BQ7" s="35">
        <v>15</v>
      </c>
      <c r="BR7" s="35">
        <v>16</v>
      </c>
      <c r="BS7" s="35">
        <v>17</v>
      </c>
      <c r="BT7" s="35">
        <v>3</v>
      </c>
      <c r="BU7" s="35">
        <v>4</v>
      </c>
      <c r="BV7" s="35">
        <v>5</v>
      </c>
      <c r="BW7" s="35">
        <v>6</v>
      </c>
      <c r="BX7" s="35">
        <v>7</v>
      </c>
      <c r="BY7" s="35">
        <v>8</v>
      </c>
      <c r="BZ7" s="35">
        <v>9</v>
      </c>
      <c r="CA7" s="35">
        <v>10</v>
      </c>
      <c r="CB7" s="35">
        <v>11</v>
      </c>
      <c r="CC7" s="35">
        <v>12</v>
      </c>
      <c r="CD7" s="35">
        <v>13</v>
      </c>
      <c r="CE7" s="35">
        <v>14</v>
      </c>
    </row>
    <row r="8" spans="1:85" ht="14.25">
      <c r="A8" s="219" t="s">
        <v>9</v>
      </c>
      <c r="B8" s="219"/>
      <c r="C8" s="245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7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7"/>
      <c r="AD8" s="245"/>
      <c r="AE8" s="246"/>
      <c r="AF8" s="246"/>
      <c r="AG8" s="246"/>
      <c r="AH8" s="246"/>
      <c r="AI8" s="246"/>
      <c r="AJ8" s="246"/>
      <c r="AK8" s="246"/>
      <c r="AL8" s="246"/>
      <c r="AM8" s="246"/>
      <c r="AN8" s="246"/>
      <c r="AO8" s="246"/>
      <c r="AP8" s="246"/>
      <c r="AQ8" s="246"/>
      <c r="AR8" s="247"/>
      <c r="AS8" s="246"/>
      <c r="AT8" s="246"/>
      <c r="AU8" s="246"/>
      <c r="AV8" s="246"/>
      <c r="AW8" s="246"/>
      <c r="AX8" s="246"/>
      <c r="AY8" s="246"/>
      <c r="AZ8" s="246"/>
      <c r="BA8" s="246"/>
      <c r="BB8" s="246"/>
      <c r="BC8" s="246"/>
      <c r="BD8" s="247"/>
      <c r="BE8" s="245"/>
      <c r="BF8" s="246"/>
      <c r="BG8" s="246"/>
      <c r="BH8" s="246"/>
      <c r="BI8" s="246"/>
      <c r="BJ8" s="246"/>
      <c r="BK8" s="246"/>
      <c r="BL8" s="246"/>
      <c r="BM8" s="246"/>
      <c r="BN8" s="246"/>
      <c r="BO8" s="246"/>
      <c r="BP8" s="246"/>
      <c r="BQ8" s="246"/>
      <c r="BR8" s="246"/>
      <c r="BS8" s="247"/>
      <c r="BT8" s="246"/>
      <c r="BU8" s="246"/>
      <c r="BV8" s="246"/>
      <c r="BW8" s="246"/>
      <c r="BX8" s="246"/>
      <c r="BY8" s="246"/>
      <c r="BZ8" s="246"/>
      <c r="CA8" s="246"/>
      <c r="CB8" s="246"/>
      <c r="CC8" s="246"/>
      <c r="CD8" s="246"/>
      <c r="CE8" s="247"/>
    </row>
    <row r="9" spans="1:85" s="69" customFormat="1" ht="31.5" customHeight="1">
      <c r="A9" s="74">
        <v>1</v>
      </c>
      <c r="B9" s="176" t="s">
        <v>21</v>
      </c>
      <c r="C9" s="77">
        <f>Board!AP9</f>
        <v>448485</v>
      </c>
      <c r="D9" s="77">
        <f>Board!AQ9</f>
        <v>377554</v>
      </c>
      <c r="E9" s="77">
        <f>Board!AR9</f>
        <v>826039</v>
      </c>
      <c r="F9" s="127"/>
      <c r="G9" s="127"/>
      <c r="H9" s="127">
        <v>0</v>
      </c>
      <c r="I9" s="127"/>
      <c r="J9" s="127"/>
      <c r="K9" s="127">
        <v>0</v>
      </c>
      <c r="L9" s="127"/>
      <c r="M9" s="127"/>
      <c r="N9" s="127">
        <v>0</v>
      </c>
      <c r="O9" s="127"/>
      <c r="P9" s="127"/>
      <c r="Q9" s="127">
        <v>0</v>
      </c>
      <c r="R9" s="133">
        <v>0</v>
      </c>
      <c r="S9" s="133">
        <v>0</v>
      </c>
      <c r="T9" s="133">
        <v>0</v>
      </c>
      <c r="U9" s="133">
        <v>0</v>
      </c>
      <c r="V9" s="133">
        <v>0</v>
      </c>
      <c r="W9" s="133">
        <v>0</v>
      </c>
      <c r="X9" s="133">
        <v>0</v>
      </c>
      <c r="Y9" s="133">
        <v>0</v>
      </c>
      <c r="Z9" s="133">
        <v>0</v>
      </c>
      <c r="AA9" s="133">
        <v>0</v>
      </c>
      <c r="AB9" s="133">
        <v>0</v>
      </c>
      <c r="AC9" s="133">
        <v>0</v>
      </c>
      <c r="AD9" s="77">
        <f>Board!CI9</f>
        <v>34339</v>
      </c>
      <c r="AE9" s="77">
        <f>Board!CJ9</f>
        <v>30944</v>
      </c>
      <c r="AF9" s="77">
        <f>Board!CK9</f>
        <v>65283</v>
      </c>
      <c r="AG9" s="127"/>
      <c r="AH9" s="127"/>
      <c r="AI9" s="127">
        <v>0</v>
      </c>
      <c r="AJ9" s="127"/>
      <c r="AK9" s="127"/>
      <c r="AL9" s="127">
        <v>0</v>
      </c>
      <c r="AM9" s="127"/>
      <c r="AN9" s="127"/>
      <c r="AO9" s="127">
        <v>0</v>
      </c>
      <c r="AP9" s="127"/>
      <c r="AQ9" s="127"/>
      <c r="AR9" s="127">
        <v>0</v>
      </c>
      <c r="AS9" s="133">
        <v>0</v>
      </c>
      <c r="AT9" s="133">
        <v>0</v>
      </c>
      <c r="AU9" s="133">
        <v>0</v>
      </c>
      <c r="AV9" s="133">
        <v>0</v>
      </c>
      <c r="AW9" s="133">
        <v>0</v>
      </c>
      <c r="AX9" s="133">
        <v>0</v>
      </c>
      <c r="AY9" s="133">
        <v>0</v>
      </c>
      <c r="AZ9" s="133">
        <v>0</v>
      </c>
      <c r="BA9" s="133">
        <v>0</v>
      </c>
      <c r="BB9" s="133">
        <v>0</v>
      </c>
      <c r="BC9" s="133">
        <v>0</v>
      </c>
      <c r="BD9" s="133">
        <v>0</v>
      </c>
      <c r="BE9" s="77">
        <f>Board!EB9</f>
        <v>14917</v>
      </c>
      <c r="BF9" s="77">
        <f>Board!EC9</f>
        <v>14019</v>
      </c>
      <c r="BG9" s="77">
        <f>Board!ED9</f>
        <v>28936</v>
      </c>
      <c r="BH9" s="127"/>
      <c r="BI9" s="127"/>
      <c r="BJ9" s="127">
        <v>0</v>
      </c>
      <c r="BK9" s="127"/>
      <c r="BL9" s="127"/>
      <c r="BM9" s="127">
        <v>0</v>
      </c>
      <c r="BN9" s="127"/>
      <c r="BO9" s="127"/>
      <c r="BP9" s="127">
        <v>0</v>
      </c>
      <c r="BQ9" s="127"/>
      <c r="BR9" s="127"/>
      <c r="BS9" s="127">
        <v>0</v>
      </c>
      <c r="BT9" s="133">
        <v>0</v>
      </c>
      <c r="BU9" s="133">
        <v>0</v>
      </c>
      <c r="BV9" s="133">
        <v>0</v>
      </c>
      <c r="BW9" s="133">
        <v>0</v>
      </c>
      <c r="BX9" s="133">
        <v>0</v>
      </c>
      <c r="BY9" s="133">
        <v>0</v>
      </c>
      <c r="BZ9" s="133">
        <v>0</v>
      </c>
      <c r="CA9" s="133">
        <v>0</v>
      </c>
      <c r="CB9" s="133">
        <v>0</v>
      </c>
      <c r="CC9" s="133">
        <v>0</v>
      </c>
      <c r="CD9" s="133">
        <v>0</v>
      </c>
      <c r="CE9" s="133">
        <v>0</v>
      </c>
      <c r="CF9" s="189"/>
      <c r="CG9" s="189"/>
    </row>
    <row r="10" spans="1:85" s="69" customFormat="1" ht="43.5" customHeight="1">
      <c r="A10" s="74">
        <v>2</v>
      </c>
      <c r="B10" s="176" t="s">
        <v>22</v>
      </c>
      <c r="C10" s="77">
        <f>Board!AP10</f>
        <v>36830</v>
      </c>
      <c r="D10" s="77">
        <f>Board!AQ10</f>
        <v>31669</v>
      </c>
      <c r="E10" s="77">
        <f>Board!AR10</f>
        <v>68499</v>
      </c>
      <c r="F10" s="77">
        <v>2012</v>
      </c>
      <c r="G10" s="77">
        <v>4506</v>
      </c>
      <c r="H10" s="77">
        <v>6518</v>
      </c>
      <c r="I10" s="77">
        <v>12709</v>
      </c>
      <c r="J10" s="77">
        <v>12931</v>
      </c>
      <c r="K10" s="77">
        <v>25640</v>
      </c>
      <c r="L10" s="77">
        <v>21062</v>
      </c>
      <c r="M10" s="77">
        <v>13933</v>
      </c>
      <c r="N10" s="77">
        <v>34995</v>
      </c>
      <c r="O10" s="77">
        <v>111</v>
      </c>
      <c r="P10" s="77">
        <v>17</v>
      </c>
      <c r="Q10" s="77">
        <v>128</v>
      </c>
      <c r="R10" s="111">
        <v>5.462937822427369</v>
      </c>
      <c r="S10" s="111">
        <v>14.228425273927185</v>
      </c>
      <c r="T10" s="111">
        <v>9.5154673790858251</v>
      </c>
      <c r="U10" s="111">
        <v>34.507195221286992</v>
      </c>
      <c r="V10" s="111">
        <v>40.831728188449276</v>
      </c>
      <c r="W10" s="111">
        <v>37.431203375231753</v>
      </c>
      <c r="X10" s="111">
        <v>57.187075753461848</v>
      </c>
      <c r="Y10" s="111">
        <v>43.995705579588872</v>
      </c>
      <c r="Z10" s="111">
        <v>51.088337056015419</v>
      </c>
      <c r="AA10" s="111">
        <v>0.30138474070051585</v>
      </c>
      <c r="AB10" s="111">
        <v>5.3680255139095016E-2</v>
      </c>
      <c r="AC10" s="111">
        <v>0.18686404181082936</v>
      </c>
      <c r="AD10" s="77">
        <f>Board!CI10</f>
        <v>1255</v>
      </c>
      <c r="AE10" s="77">
        <f>Board!CJ10</f>
        <v>883</v>
      </c>
      <c r="AF10" s="77">
        <f>Board!CK10</f>
        <v>2138</v>
      </c>
      <c r="AG10" s="77">
        <v>57</v>
      </c>
      <c r="AH10" s="77">
        <v>130</v>
      </c>
      <c r="AI10" s="77">
        <v>187</v>
      </c>
      <c r="AJ10" s="77">
        <v>255</v>
      </c>
      <c r="AK10" s="77">
        <v>234</v>
      </c>
      <c r="AL10" s="77">
        <v>489</v>
      </c>
      <c r="AM10" s="77">
        <v>889</v>
      </c>
      <c r="AN10" s="77">
        <v>504</v>
      </c>
      <c r="AO10" s="77">
        <v>1393</v>
      </c>
      <c r="AP10" s="77">
        <v>36</v>
      </c>
      <c r="AQ10" s="77">
        <v>4</v>
      </c>
      <c r="AR10" s="77">
        <v>40</v>
      </c>
      <c r="AS10" s="111">
        <v>4.5418326693227087</v>
      </c>
      <c r="AT10" s="111">
        <v>14.722536806342015</v>
      </c>
      <c r="AU10" s="111">
        <v>8.7464920486435922</v>
      </c>
      <c r="AV10" s="111">
        <v>20.318725099601593</v>
      </c>
      <c r="AW10" s="111">
        <v>26.500566251415627</v>
      </c>
      <c r="AX10" s="111">
        <v>22.871842843779234</v>
      </c>
      <c r="AY10" s="111">
        <v>70.836653386454174</v>
      </c>
      <c r="AZ10" s="111">
        <v>57.078142695356739</v>
      </c>
      <c r="BA10" s="111">
        <v>65.154349859681943</v>
      </c>
      <c r="BB10" s="111">
        <v>2.8685258964143423</v>
      </c>
      <c r="BC10" s="111">
        <v>0.45300113250283125</v>
      </c>
      <c r="BD10" s="111">
        <v>1.8709073900841908</v>
      </c>
      <c r="BE10" s="77">
        <f>Board!EB10</f>
        <v>1151</v>
      </c>
      <c r="BF10" s="77">
        <f>Board!EC10</f>
        <v>1160</v>
      </c>
      <c r="BG10" s="77">
        <f>Board!ED10</f>
        <v>2311</v>
      </c>
      <c r="BH10" s="77">
        <v>310</v>
      </c>
      <c r="BI10" s="77">
        <v>401</v>
      </c>
      <c r="BJ10" s="77">
        <v>711</v>
      </c>
      <c r="BK10" s="77">
        <v>285</v>
      </c>
      <c r="BL10" s="77">
        <v>289</v>
      </c>
      <c r="BM10" s="77">
        <v>574</v>
      </c>
      <c r="BN10" s="77">
        <v>513</v>
      </c>
      <c r="BO10" s="77">
        <v>452</v>
      </c>
      <c r="BP10" s="77">
        <v>965</v>
      </c>
      <c r="BQ10" s="77">
        <v>16</v>
      </c>
      <c r="BR10" s="77">
        <v>3</v>
      </c>
      <c r="BS10" s="77">
        <v>19</v>
      </c>
      <c r="BT10" s="111">
        <v>26.933101650738489</v>
      </c>
      <c r="BU10" s="111">
        <v>34.568965517241381</v>
      </c>
      <c r="BV10" s="111">
        <v>30.765902206836866</v>
      </c>
      <c r="BW10" s="111">
        <v>24.761077324066029</v>
      </c>
      <c r="BX10" s="111">
        <v>24.913793103448278</v>
      </c>
      <c r="BY10" s="111">
        <v>24.837732583297274</v>
      </c>
      <c r="BZ10" s="111">
        <v>44.569939183318851</v>
      </c>
      <c r="CA10" s="111">
        <v>38.96551724137931</v>
      </c>
      <c r="CB10" s="111">
        <v>41.756815231501513</v>
      </c>
      <c r="CC10" s="111">
        <v>1.3900955690703736</v>
      </c>
      <c r="CD10" s="111">
        <v>0.25862068965517243</v>
      </c>
      <c r="CE10" s="111">
        <v>0.82215491129381224</v>
      </c>
      <c r="CF10" s="189"/>
      <c r="CG10" s="189"/>
    </row>
    <row r="11" spans="1:85" ht="14.25">
      <c r="A11" s="256" t="s">
        <v>10</v>
      </c>
      <c r="B11" s="256"/>
      <c r="C11" s="248"/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50"/>
      <c r="R11" s="251" t="s">
        <v>91</v>
      </c>
      <c r="S11" s="251" t="s">
        <v>91</v>
      </c>
      <c r="T11" s="251" t="s">
        <v>91</v>
      </c>
      <c r="U11" s="251" t="s">
        <v>91</v>
      </c>
      <c r="V11" s="251" t="s">
        <v>91</v>
      </c>
      <c r="W11" s="251" t="s">
        <v>91</v>
      </c>
      <c r="X11" s="251" t="s">
        <v>91</v>
      </c>
      <c r="Y11" s="251" t="s">
        <v>91</v>
      </c>
      <c r="Z11" s="251" t="s">
        <v>91</v>
      </c>
      <c r="AA11" s="251" t="s">
        <v>91</v>
      </c>
      <c r="AB11" s="251" t="s">
        <v>91</v>
      </c>
      <c r="AC11" s="252" t="s">
        <v>91</v>
      </c>
      <c r="AD11" s="248"/>
      <c r="AE11" s="249"/>
      <c r="AF11" s="249"/>
      <c r="AG11" s="249"/>
      <c r="AH11" s="249"/>
      <c r="AI11" s="249"/>
      <c r="AJ11" s="249"/>
      <c r="AK11" s="249"/>
      <c r="AL11" s="249"/>
      <c r="AM11" s="249"/>
      <c r="AN11" s="249"/>
      <c r="AO11" s="249"/>
      <c r="AP11" s="249"/>
      <c r="AQ11" s="249"/>
      <c r="AR11" s="250"/>
      <c r="AS11" s="251" t="s">
        <v>91</v>
      </c>
      <c r="AT11" s="251" t="s">
        <v>91</v>
      </c>
      <c r="AU11" s="251" t="s">
        <v>91</v>
      </c>
      <c r="AV11" s="251" t="s">
        <v>91</v>
      </c>
      <c r="AW11" s="251" t="s">
        <v>91</v>
      </c>
      <c r="AX11" s="251" t="s">
        <v>91</v>
      </c>
      <c r="AY11" s="251" t="s">
        <v>91</v>
      </c>
      <c r="AZ11" s="251" t="s">
        <v>91</v>
      </c>
      <c r="BA11" s="251" t="s">
        <v>91</v>
      </c>
      <c r="BB11" s="251" t="s">
        <v>91</v>
      </c>
      <c r="BC11" s="251" t="s">
        <v>91</v>
      </c>
      <c r="BD11" s="252" t="s">
        <v>91</v>
      </c>
      <c r="BE11" s="248"/>
      <c r="BF11" s="249"/>
      <c r="BG11" s="249"/>
      <c r="BH11" s="249"/>
      <c r="BI11" s="249"/>
      <c r="BJ11" s="249"/>
      <c r="BK11" s="249"/>
      <c r="BL11" s="249"/>
      <c r="BM11" s="249"/>
      <c r="BN11" s="249"/>
      <c r="BO11" s="249"/>
      <c r="BP11" s="249"/>
      <c r="BQ11" s="249"/>
      <c r="BR11" s="249"/>
      <c r="BS11" s="250"/>
      <c r="BT11" s="251" t="s">
        <v>91</v>
      </c>
      <c r="BU11" s="251" t="s">
        <v>91</v>
      </c>
      <c r="BV11" s="251" t="s">
        <v>91</v>
      </c>
      <c r="BW11" s="251" t="s">
        <v>91</v>
      </c>
      <c r="BX11" s="251" t="s">
        <v>91</v>
      </c>
      <c r="BY11" s="251" t="s">
        <v>91</v>
      </c>
      <c r="BZ11" s="251" t="s">
        <v>91</v>
      </c>
      <c r="CA11" s="251" t="s">
        <v>91</v>
      </c>
      <c r="CB11" s="251" t="s">
        <v>91</v>
      </c>
      <c r="CC11" s="251" t="s">
        <v>91</v>
      </c>
      <c r="CD11" s="251" t="s">
        <v>91</v>
      </c>
      <c r="CE11" s="252" t="s">
        <v>91</v>
      </c>
      <c r="CF11" s="189"/>
      <c r="CG11" s="189"/>
    </row>
    <row r="12" spans="1:85" s="69" customFormat="1" ht="29.25" customHeight="1">
      <c r="A12" s="94">
        <v>3</v>
      </c>
      <c r="B12" s="176" t="str">
        <f>[2]Board!B12</f>
        <v>Board of Intermediate Education, Andhra Pradesh</v>
      </c>
      <c r="C12" s="77">
        <f>Board!AP12</f>
        <v>197824</v>
      </c>
      <c r="D12" s="77">
        <f>Board!AQ12</f>
        <v>188145</v>
      </c>
      <c r="E12" s="77">
        <f>Board!AR12</f>
        <v>385969</v>
      </c>
      <c r="F12" s="77">
        <v>7697</v>
      </c>
      <c r="G12" s="77">
        <v>8569</v>
      </c>
      <c r="H12" s="77">
        <f t="shared" ref="H12" si="0">F12+G12</f>
        <v>16266</v>
      </c>
      <c r="I12" s="77">
        <v>41236</v>
      </c>
      <c r="J12" s="77">
        <v>35629</v>
      </c>
      <c r="K12" s="77">
        <f t="shared" ref="K12" si="1">I12+J12</f>
        <v>76865</v>
      </c>
      <c r="L12" s="77">
        <v>136757</v>
      </c>
      <c r="M12" s="77">
        <v>135926</v>
      </c>
      <c r="N12" s="77">
        <f t="shared" ref="N12" si="2">L12+M12</f>
        <v>272683</v>
      </c>
      <c r="O12" s="77">
        <v>12134</v>
      </c>
      <c r="P12" s="77">
        <v>8021</v>
      </c>
      <c r="Q12" s="77">
        <f t="shared" ref="Q12" si="3">O12+P12</f>
        <v>20155</v>
      </c>
      <c r="R12" s="111">
        <f t="shared" ref="R12:T12" si="4">IF(C12=0,"",F12/C12%)</f>
        <v>3.8908322549336782</v>
      </c>
      <c r="S12" s="111">
        <f t="shared" si="4"/>
        <v>4.5544659703951735</v>
      </c>
      <c r="T12" s="111">
        <f t="shared" si="4"/>
        <v>4.2143280937070076</v>
      </c>
      <c r="U12" s="111">
        <f t="shared" ref="U12:W12" si="5">IF(C12=0,"",I12/C12%)</f>
        <v>20.844791329666773</v>
      </c>
      <c r="V12" s="111">
        <f t="shared" si="5"/>
        <v>18.936990087432566</v>
      </c>
      <c r="W12" s="111">
        <f t="shared" si="5"/>
        <v>19.914811811311271</v>
      </c>
      <c r="X12" s="111">
        <f t="shared" ref="X12:Z12" si="6">IF(C12=0,"",L12/C12%)</f>
        <v>69.130641378194753</v>
      </c>
      <c r="Y12" s="111">
        <f t="shared" si="6"/>
        <v>72.245342687820568</v>
      </c>
      <c r="Z12" s="111">
        <f t="shared" si="6"/>
        <v>70.64893812715529</v>
      </c>
      <c r="AA12" s="111">
        <f t="shared" ref="AA12:AC12" si="7">IF(C12=0,"",O12/C12%)</f>
        <v>6.1337350372047883</v>
      </c>
      <c r="AB12" s="111">
        <f t="shared" si="7"/>
        <v>4.2632012543516966</v>
      </c>
      <c r="AC12" s="111">
        <f t="shared" si="7"/>
        <v>5.2219219678264315</v>
      </c>
      <c r="AD12" s="77">
        <f>Board!CI12</f>
        <v>30617</v>
      </c>
      <c r="AE12" s="77">
        <f>Board!CJ12</f>
        <v>32693</v>
      </c>
      <c r="AF12" s="77">
        <f>Board!CK12</f>
        <v>63310</v>
      </c>
      <c r="AG12" s="77">
        <v>2132</v>
      </c>
      <c r="AH12" s="77">
        <v>2545</v>
      </c>
      <c r="AI12" s="77">
        <f t="shared" ref="AI12" si="8">AG12+AH12</f>
        <v>4677</v>
      </c>
      <c r="AJ12" s="77">
        <v>7703</v>
      </c>
      <c r="AK12" s="77">
        <v>6868</v>
      </c>
      <c r="AL12" s="77">
        <f t="shared" ref="AL12" si="9">AJ12+AK12</f>
        <v>14571</v>
      </c>
      <c r="AM12" s="77">
        <v>17483</v>
      </c>
      <c r="AN12" s="77">
        <v>20504</v>
      </c>
      <c r="AO12" s="77">
        <f t="shared" ref="AO12" si="10">AM12+AN12</f>
        <v>37987</v>
      </c>
      <c r="AP12" s="77">
        <v>3299</v>
      </c>
      <c r="AQ12" s="77">
        <v>2776</v>
      </c>
      <c r="AR12" s="77">
        <f t="shared" ref="AR12" si="11">AP12+AQ12</f>
        <v>6075</v>
      </c>
      <c r="AS12" s="111">
        <f t="shared" ref="AS12:AU12" si="12">IF(AD12=0,"",AG12/AD12%)</f>
        <v>6.9634516771728121</v>
      </c>
      <c r="AT12" s="111">
        <f t="shared" si="12"/>
        <v>7.7845410332487077</v>
      </c>
      <c r="AU12" s="111">
        <f t="shared" si="12"/>
        <v>7.3874585373558679</v>
      </c>
      <c r="AV12" s="111">
        <f t="shared" ref="AV12:AX12" si="13">IF(AD12=0,"",AJ12/AD12%)</f>
        <v>25.159225267008523</v>
      </c>
      <c r="AW12" s="111">
        <f t="shared" si="13"/>
        <v>21.007555134126569</v>
      </c>
      <c r="AX12" s="111">
        <f t="shared" si="13"/>
        <v>23.015321434212606</v>
      </c>
      <c r="AY12" s="111">
        <f t="shared" ref="AY12:BA12" si="14">IF(AD12=0,"",AM12/AD12%)</f>
        <v>57.102263448411009</v>
      </c>
      <c r="AZ12" s="111">
        <f t="shared" si="14"/>
        <v>62.716789526810018</v>
      </c>
      <c r="BA12" s="111">
        <f t="shared" si="14"/>
        <v>60.001579529300265</v>
      </c>
      <c r="BB12" s="111">
        <f t="shared" ref="BB12:BD12" si="15">IF(AD12=0,"",AP12/AD12%)</f>
        <v>10.775059607407648</v>
      </c>
      <c r="BC12" s="111">
        <f t="shared" si="15"/>
        <v>8.4911143058146994</v>
      </c>
      <c r="BD12" s="111">
        <f t="shared" si="15"/>
        <v>9.5956404991312585</v>
      </c>
      <c r="BE12" s="77">
        <f>Board!EB12</f>
        <v>8453</v>
      </c>
      <c r="BF12" s="77">
        <f>Board!EC12</f>
        <v>8417</v>
      </c>
      <c r="BG12" s="77">
        <f>Board!ED12</f>
        <v>16870</v>
      </c>
      <c r="BH12" s="77">
        <v>963</v>
      </c>
      <c r="BI12" s="77">
        <v>1022</v>
      </c>
      <c r="BJ12" s="77">
        <f t="shared" ref="BJ12" si="16">BH12+BI12</f>
        <v>1985</v>
      </c>
      <c r="BK12" s="77">
        <v>1735</v>
      </c>
      <c r="BL12" s="77">
        <v>1332</v>
      </c>
      <c r="BM12" s="77">
        <f t="shared" ref="BM12" si="17">BK12+BL12</f>
        <v>3067</v>
      </c>
      <c r="BN12" s="77">
        <v>4661</v>
      </c>
      <c r="BO12" s="77">
        <v>4782</v>
      </c>
      <c r="BP12" s="77">
        <f t="shared" ref="BP12" si="18">BN12+BO12</f>
        <v>9443</v>
      </c>
      <c r="BQ12" s="77">
        <v>1094</v>
      </c>
      <c r="BR12" s="77">
        <v>1281</v>
      </c>
      <c r="BS12" s="77">
        <f t="shared" ref="BS12" si="19">BQ12+BR12</f>
        <v>2375</v>
      </c>
      <c r="BT12" s="111">
        <f t="shared" ref="BT12:BV12" si="20">IF(BE12=0,"",BH12/BE12%)</f>
        <v>11.39240506329114</v>
      </c>
      <c r="BU12" s="111">
        <f t="shared" si="20"/>
        <v>12.142093382440299</v>
      </c>
      <c r="BV12" s="111">
        <f t="shared" si="20"/>
        <v>11.766449318316539</v>
      </c>
      <c r="BW12" s="111">
        <f t="shared" ref="BW12:BY12" si="21">IF(BE12=0,"",BK12/BE12%)</f>
        <v>20.52525730509878</v>
      </c>
      <c r="BX12" s="111">
        <f t="shared" si="21"/>
        <v>15.825115836996554</v>
      </c>
      <c r="BY12" s="111">
        <f t="shared" si="21"/>
        <v>18.180201541197395</v>
      </c>
      <c r="BZ12" s="111">
        <f t="shared" ref="BZ12:CB12" si="22">IF(BE12=0,"",BN12/BE12%)</f>
        <v>55.140186915887853</v>
      </c>
      <c r="CA12" s="111">
        <f t="shared" si="22"/>
        <v>56.813591540929067</v>
      </c>
      <c r="CB12" s="111">
        <f t="shared" si="22"/>
        <v>55.975103734439841</v>
      </c>
      <c r="CC12" s="111">
        <f t="shared" ref="CC12:CE12" si="23">IF(BE12=0,"",BQ12/BE12%)</f>
        <v>12.942150715722228</v>
      </c>
      <c r="CD12" s="111">
        <f t="shared" si="23"/>
        <v>15.219199239634074</v>
      </c>
      <c r="CE12" s="111">
        <f t="shared" si="23"/>
        <v>14.078245406046237</v>
      </c>
      <c r="CF12" s="189"/>
      <c r="CG12" s="189"/>
    </row>
    <row r="13" spans="1:85" s="69" customFormat="1" ht="29.25" customHeight="1">
      <c r="A13" s="94">
        <v>4</v>
      </c>
      <c r="B13" s="176" t="str">
        <f>[2]Board!B13</f>
        <v>Board of Intermediate Education, Telangana</v>
      </c>
      <c r="C13" s="77">
        <f>Board!AP43</f>
        <v>173522</v>
      </c>
      <c r="D13" s="77">
        <f>Board!AQ43</f>
        <v>176539</v>
      </c>
      <c r="E13" s="77">
        <f>Board!AR43</f>
        <v>350061</v>
      </c>
      <c r="F13" s="77">
        <v>3700</v>
      </c>
      <c r="G13" s="77">
        <v>3718</v>
      </c>
      <c r="H13" s="77">
        <f>F13+G13</f>
        <v>7418</v>
      </c>
      <c r="I13" s="77">
        <v>35571</v>
      </c>
      <c r="J13" s="77">
        <v>41066</v>
      </c>
      <c r="K13" s="77">
        <f>I13+J13</f>
        <v>76637</v>
      </c>
      <c r="L13" s="77">
        <v>80836</v>
      </c>
      <c r="M13" s="77">
        <v>93545</v>
      </c>
      <c r="N13" s="77">
        <f>L13+M13</f>
        <v>174381</v>
      </c>
      <c r="O13" s="77">
        <v>10366</v>
      </c>
      <c r="P13" s="77">
        <v>7235</v>
      </c>
      <c r="Q13" s="77">
        <f>O13+P13</f>
        <v>17601</v>
      </c>
      <c r="R13" s="111">
        <f>IF(C13=0,"",F13/C13%)</f>
        <v>2.1322944641025345</v>
      </c>
      <c r="S13" s="111">
        <f>IF(D13=0,"",G13/D13%)</f>
        <v>2.1060502211975822</v>
      </c>
      <c r="T13" s="111">
        <f>IF(E13=0,"",H13/E13%)</f>
        <v>2.119059249673628</v>
      </c>
      <c r="U13" s="111">
        <f>IF(C13=0,"",I13/C13%)</f>
        <v>20.499417941240878</v>
      </c>
      <c r="V13" s="111">
        <f>IF(D13=0,"",J13/D13%)</f>
        <v>23.261715541608368</v>
      </c>
      <c r="W13" s="111">
        <f>IF(E13=0,"",K13/E13%)</f>
        <v>21.892470169484746</v>
      </c>
      <c r="X13" s="111">
        <f>IF(C13=0,"",L13/C13%)</f>
        <v>46.585447378430402</v>
      </c>
      <c r="Y13" s="111">
        <f>IF(D13=0,"",M13/D13%)</f>
        <v>52.98829153898005</v>
      </c>
      <c r="Z13" s="111">
        <f>IF(E13=0,"",N13/E13%)</f>
        <v>49.814460908241706</v>
      </c>
      <c r="AA13" s="111">
        <f>IF(C13=0,"",O13/C13%)</f>
        <v>5.9738822742937492</v>
      </c>
      <c r="AB13" s="111">
        <f>IF(D13=0,"",P13/D13%)</f>
        <v>4.0982445805176191</v>
      </c>
      <c r="AC13" s="111">
        <f>IF(E13=0,"",Q13/E13%)</f>
        <v>5.0279808376254422</v>
      </c>
      <c r="AD13" s="77">
        <f>Board!CI43</f>
        <v>26579</v>
      </c>
      <c r="AE13" s="77">
        <f>Board!CJ43</f>
        <v>29642</v>
      </c>
      <c r="AF13" s="77">
        <f>Board!CK43</f>
        <v>56221</v>
      </c>
      <c r="AG13" s="77">
        <v>916</v>
      </c>
      <c r="AH13" s="77">
        <v>848</v>
      </c>
      <c r="AI13" s="77">
        <f>AG13+AH13</f>
        <v>1764</v>
      </c>
      <c r="AJ13" s="77">
        <v>5461</v>
      </c>
      <c r="AK13" s="77">
        <v>6382</v>
      </c>
      <c r="AL13" s="77">
        <f>AJ13+AK13</f>
        <v>11843</v>
      </c>
      <c r="AM13" s="77">
        <v>9652</v>
      </c>
      <c r="AN13" s="77">
        <v>13599</v>
      </c>
      <c r="AO13" s="77">
        <f>AM13+AN13</f>
        <v>23251</v>
      </c>
      <c r="AP13" s="77">
        <v>2466</v>
      </c>
      <c r="AQ13" s="77">
        <v>2228</v>
      </c>
      <c r="AR13" s="77">
        <f>AP13+AQ13</f>
        <v>4694</v>
      </c>
      <c r="AS13" s="111">
        <f>IF(AD13=0,"",AG13/AD13%)</f>
        <v>3.446329809247902</v>
      </c>
      <c r="AT13" s="111">
        <f>IF(AE13=0,"",AH13/AE13%)</f>
        <v>2.8608056136562983</v>
      </c>
      <c r="AU13" s="111">
        <f>IF(AF13=0,"",AI13/AF13%)</f>
        <v>3.137617616193237</v>
      </c>
      <c r="AV13" s="111">
        <f>IF(AD13=0,"",AJ13/AD13%)</f>
        <v>20.546295947928815</v>
      </c>
      <c r="AW13" s="111">
        <f>IF(AE13=0,"",AK13/AE13%)</f>
        <v>21.530261115984075</v>
      </c>
      <c r="AX13" s="111">
        <f>IF(AF13=0,"",AL13/AF13%)</f>
        <v>21.065082442503691</v>
      </c>
      <c r="AY13" s="111">
        <f>IF(AD13=0,"",AM13/AD13%)</f>
        <v>36.314383535874185</v>
      </c>
      <c r="AZ13" s="111">
        <f>IF(AE13=0,"",AN13/AE13%)</f>
        <v>45.877471155792456</v>
      </c>
      <c r="BA13" s="111">
        <f>IF(AF13=0,"",AO13/AF13%)</f>
        <v>41.356432649721633</v>
      </c>
      <c r="BB13" s="111">
        <f>IF(AD13=0,"",AP13/AD13%)</f>
        <v>9.2780014297001383</v>
      </c>
      <c r="BC13" s="111">
        <f>IF(AE13=0,"",AQ13/AE13%)</f>
        <v>7.5163619188988591</v>
      </c>
      <c r="BD13" s="111">
        <f>IF(AF13=0,"",AR13/AF13%)</f>
        <v>8.3491933619110288</v>
      </c>
      <c r="BE13" s="77">
        <f>Board!EB43</f>
        <v>15701</v>
      </c>
      <c r="BF13" s="77">
        <f>Board!EC43</f>
        <v>13803</v>
      </c>
      <c r="BG13" s="77">
        <f>Board!ED43</f>
        <v>29504</v>
      </c>
      <c r="BH13" s="77">
        <v>749</v>
      </c>
      <c r="BI13" s="77">
        <v>675</v>
      </c>
      <c r="BJ13" s="77">
        <f>BH13+BI13</f>
        <v>1424</v>
      </c>
      <c r="BK13" s="77">
        <v>2690</v>
      </c>
      <c r="BL13" s="77">
        <v>2262</v>
      </c>
      <c r="BM13" s="77">
        <f>BK13+BL13</f>
        <v>4952</v>
      </c>
      <c r="BN13" s="77">
        <v>6440</v>
      </c>
      <c r="BO13" s="77">
        <v>6214</v>
      </c>
      <c r="BP13" s="77">
        <f>BN13+BO13</f>
        <v>12654</v>
      </c>
      <c r="BQ13" s="77">
        <v>1466</v>
      </c>
      <c r="BR13" s="77">
        <v>1467</v>
      </c>
      <c r="BS13" s="77">
        <f>BQ13+BR13</f>
        <v>2933</v>
      </c>
      <c r="BT13" s="111">
        <f>IF(BE13=0,"",BH13/BE13%)</f>
        <v>4.7703967900133755</v>
      </c>
      <c r="BU13" s="111">
        <f>IF(BF13=0,"",BI13/BF13%)</f>
        <v>4.8902412519017604</v>
      </c>
      <c r="BV13" s="111">
        <f>IF(BG13=0,"",BJ13/BG13%)</f>
        <v>4.8264642082429496</v>
      </c>
      <c r="BW13" s="111">
        <f>IF(BE13=0,"",BK13/BE13%)</f>
        <v>17.132666709126809</v>
      </c>
      <c r="BX13" s="111">
        <f>IF(BF13=0,"",BL13/BF13%)</f>
        <v>16.387741795261899</v>
      </c>
      <c r="BY13" s="111">
        <f>IF(BG13=0,"",BM13/BG13%)</f>
        <v>16.784164859002168</v>
      </c>
      <c r="BZ13" s="111">
        <f>IF(BE13=0,"",BN13/BE13%)</f>
        <v>41.016495764600982</v>
      </c>
      <c r="CA13" s="111">
        <f>IF(BF13=0,"",BO13/BF13%)</f>
        <v>45.019198724914872</v>
      </c>
      <c r="CB13" s="111">
        <f>IF(BG13=0,"",BP13/BG13%)</f>
        <v>42.889099783080255</v>
      </c>
      <c r="CC13" s="111">
        <f>IF(BE13=0,"",BQ13/BE13%)</f>
        <v>9.3369849054200369</v>
      </c>
      <c r="CD13" s="111">
        <f>IF(BF13=0,"",BR13/BF13%)</f>
        <v>10.628124320799825</v>
      </c>
      <c r="CE13" s="111">
        <f>IF(BG13=0,"",BS13/BG13%)</f>
        <v>9.9410249457700637</v>
      </c>
      <c r="CF13" s="189"/>
      <c r="CG13" s="189"/>
    </row>
    <row r="14" spans="1:85" s="69" customFormat="1" ht="27.75" customHeight="1">
      <c r="A14" s="94">
        <v>5</v>
      </c>
      <c r="B14" s="176" t="str">
        <f>[2]Board!B14</f>
        <v>Assam Higher Secondary Education Council</v>
      </c>
      <c r="C14" s="77">
        <f>Board!AP13</f>
        <v>105237</v>
      </c>
      <c r="D14" s="77">
        <f>Board!AQ13</f>
        <v>99717</v>
      </c>
      <c r="E14" s="77">
        <f>Board!AR13</f>
        <v>204954</v>
      </c>
      <c r="F14" s="77">
        <v>75129</v>
      </c>
      <c r="G14" s="77">
        <v>88343</v>
      </c>
      <c r="H14" s="77">
        <f t="shared" ref="H14" si="24">F14+G14</f>
        <v>163472</v>
      </c>
      <c r="I14" s="77">
        <v>10695</v>
      </c>
      <c r="J14" s="77">
        <v>3528</v>
      </c>
      <c r="K14" s="77">
        <f t="shared" ref="K14" si="25">I14+J14</f>
        <v>14223</v>
      </c>
      <c r="L14" s="77">
        <v>19413</v>
      </c>
      <c r="M14" s="77">
        <v>7846</v>
      </c>
      <c r="N14" s="77">
        <f t="shared" ref="N14" si="26">L14+M14</f>
        <v>27259</v>
      </c>
      <c r="O14" s="127"/>
      <c r="P14" s="127"/>
      <c r="Q14" s="127">
        <f t="shared" ref="Q14" si="27">O14+P14</f>
        <v>0</v>
      </c>
      <c r="R14" s="111">
        <f t="shared" ref="R14:T14" si="28">IF(C14=0,"",F14/C14%)</f>
        <v>71.390290487186078</v>
      </c>
      <c r="S14" s="111">
        <f t="shared" si="28"/>
        <v>88.593720228245942</v>
      </c>
      <c r="T14" s="111">
        <f t="shared" si="28"/>
        <v>79.760336465743535</v>
      </c>
      <c r="U14" s="111">
        <f t="shared" ref="U14:W14" si="29">IF(C14=0,"",I14/C14%)</f>
        <v>10.162775449699252</v>
      </c>
      <c r="V14" s="141">
        <v>0</v>
      </c>
      <c r="W14" s="111">
        <f t="shared" si="29"/>
        <v>6.9396059603618374</v>
      </c>
      <c r="X14" s="111">
        <f t="shared" ref="X14:Z14" si="30">IF(C14=0,"",L14/C14%)</f>
        <v>18.446934063114686</v>
      </c>
      <c r="Y14" s="111">
        <f t="shared" si="30"/>
        <v>7.8682671961651476</v>
      </c>
      <c r="Z14" s="111">
        <f t="shared" si="30"/>
        <v>13.30005757389463</v>
      </c>
      <c r="AA14" s="133">
        <f t="shared" ref="AA14:AC14" si="31">IF(C14=0,"",O14/C14%)</f>
        <v>0</v>
      </c>
      <c r="AB14" s="133">
        <f t="shared" si="31"/>
        <v>0</v>
      </c>
      <c r="AC14" s="133">
        <f t="shared" si="31"/>
        <v>0</v>
      </c>
      <c r="AD14" s="77">
        <f>Board!CI13</f>
        <v>8864</v>
      </c>
      <c r="AE14" s="77">
        <f>Board!CJ13</f>
        <v>7724</v>
      </c>
      <c r="AF14" s="77">
        <f>Board!CK13</f>
        <v>16588</v>
      </c>
      <c r="AG14" s="77">
        <v>6591</v>
      </c>
      <c r="AH14" s="77">
        <v>6957</v>
      </c>
      <c r="AI14" s="77">
        <f t="shared" ref="AI14" si="32">AG14+AH14</f>
        <v>13548</v>
      </c>
      <c r="AJ14" s="77">
        <v>911</v>
      </c>
      <c r="AK14" s="77">
        <v>262</v>
      </c>
      <c r="AL14" s="77">
        <f t="shared" ref="AL14" si="33">AJ14+AK14</f>
        <v>1173</v>
      </c>
      <c r="AM14" s="77">
        <v>1362</v>
      </c>
      <c r="AN14" s="77">
        <v>505</v>
      </c>
      <c r="AO14" s="77">
        <f t="shared" ref="AO14" si="34">AM14+AN14</f>
        <v>1867</v>
      </c>
      <c r="AP14" s="127"/>
      <c r="AQ14" s="127"/>
      <c r="AR14" s="127">
        <f t="shared" ref="AR14" si="35">AP14+AQ14</f>
        <v>0</v>
      </c>
      <c r="AS14" s="111">
        <f t="shared" ref="AS14:AU14" si="36">IF(AD14=0,"",AG14/AD14%)</f>
        <v>74.356949458483754</v>
      </c>
      <c r="AT14" s="111">
        <f t="shared" si="36"/>
        <v>90.069911962713633</v>
      </c>
      <c r="AU14" s="111">
        <f t="shared" si="36"/>
        <v>81.673498914878223</v>
      </c>
      <c r="AV14" s="111">
        <f t="shared" ref="AV14:AX14" si="37">IF(AD14=0,"",AJ14/AD14%)</f>
        <v>10.277527075812275</v>
      </c>
      <c r="AW14" s="111">
        <f t="shared" si="37"/>
        <v>3.3920248575867427</v>
      </c>
      <c r="AX14" s="111">
        <f t="shared" si="37"/>
        <v>7.0713768989631056</v>
      </c>
      <c r="AY14" s="111">
        <f t="shared" ref="AY14:BA14" si="38">IF(AD14=0,"",AM14/AD14%)</f>
        <v>15.365523465703971</v>
      </c>
      <c r="AZ14" s="111">
        <f t="shared" si="38"/>
        <v>6.5380631796996376</v>
      </c>
      <c r="BA14" s="111">
        <f t="shared" si="38"/>
        <v>11.255124186158669</v>
      </c>
      <c r="BB14" s="133">
        <f t="shared" ref="BB14:BD14" si="39">IF(AD14=0,"",AP14/AD14%)</f>
        <v>0</v>
      </c>
      <c r="BC14" s="133">
        <f t="shared" si="39"/>
        <v>0</v>
      </c>
      <c r="BD14" s="133">
        <f t="shared" si="39"/>
        <v>0</v>
      </c>
      <c r="BE14" s="77">
        <f>Board!EB13</f>
        <v>18322</v>
      </c>
      <c r="BF14" s="77">
        <f>Board!EC13</f>
        <v>17479</v>
      </c>
      <c r="BG14" s="77">
        <f>Board!ED13</f>
        <v>35801</v>
      </c>
      <c r="BH14" s="77">
        <v>14009</v>
      </c>
      <c r="BI14" s="77">
        <v>15653</v>
      </c>
      <c r="BJ14" s="77">
        <f t="shared" ref="BJ14" si="40">BH14+BI14</f>
        <v>29662</v>
      </c>
      <c r="BK14" s="77">
        <v>1378</v>
      </c>
      <c r="BL14" s="77">
        <v>423</v>
      </c>
      <c r="BM14" s="77">
        <f t="shared" ref="BM14" si="41">BK14+BL14</f>
        <v>1801</v>
      </c>
      <c r="BN14" s="77">
        <v>2935</v>
      </c>
      <c r="BO14" s="77">
        <v>1403</v>
      </c>
      <c r="BP14" s="77">
        <f t="shared" ref="BP14" si="42">BN14+BO14</f>
        <v>4338</v>
      </c>
      <c r="BQ14" s="127"/>
      <c r="BR14" s="127"/>
      <c r="BS14" s="127">
        <f t="shared" ref="BS14" si="43">BQ14+BR14</f>
        <v>0</v>
      </c>
      <c r="BT14" s="111">
        <f t="shared" ref="BT14:BV14" si="44">IF(BE14=0,"",BH14/BE14%)</f>
        <v>76.459993450496668</v>
      </c>
      <c r="BU14" s="111">
        <f t="shared" si="44"/>
        <v>89.553178099433609</v>
      </c>
      <c r="BV14" s="111">
        <f t="shared" si="44"/>
        <v>82.852434289544988</v>
      </c>
      <c r="BW14" s="111">
        <f t="shared" ref="BW14:BY14" si="45">IF(BE14=0,"",BK14/BE14%)</f>
        <v>7.5210129898482698</v>
      </c>
      <c r="BX14" s="111">
        <f t="shared" si="45"/>
        <v>2.4200469134389841</v>
      </c>
      <c r="BY14" s="111">
        <f t="shared" si="45"/>
        <v>5.0305857378285523</v>
      </c>
      <c r="BZ14" s="111">
        <f t="shared" ref="BZ14:CB14" si="46">IF(BE14=0,"",BN14/BE14%)</f>
        <v>16.018993559655058</v>
      </c>
      <c r="CA14" s="111">
        <f t="shared" si="46"/>
        <v>8.0267749871274106</v>
      </c>
      <c r="CB14" s="111">
        <f t="shared" si="46"/>
        <v>12.116979972626464</v>
      </c>
      <c r="CC14" s="133">
        <f t="shared" ref="CC14:CE14" si="47">IF(BE14=0,"",BQ14/BE14%)</f>
        <v>0</v>
      </c>
      <c r="CD14" s="133">
        <f t="shared" si="47"/>
        <v>0</v>
      </c>
      <c r="CE14" s="133">
        <f t="shared" si="47"/>
        <v>0</v>
      </c>
      <c r="CF14" s="189"/>
      <c r="CG14" s="189"/>
    </row>
    <row r="15" spans="1:85" s="69" customFormat="1" ht="18" customHeight="1">
      <c r="A15" s="94">
        <v>6</v>
      </c>
      <c r="B15" s="176" t="s">
        <v>86</v>
      </c>
      <c r="C15" s="77">
        <f>Board!AP14</f>
        <v>17</v>
      </c>
      <c r="D15" s="77">
        <f>Board!AQ14</f>
        <v>413</v>
      </c>
      <c r="E15" s="77">
        <f>Board!AR14</f>
        <v>430</v>
      </c>
      <c r="F15" s="90">
        <v>7</v>
      </c>
      <c r="G15" s="90">
        <v>94</v>
      </c>
      <c r="H15" s="77">
        <v>101</v>
      </c>
      <c r="I15" s="142">
        <v>0</v>
      </c>
      <c r="J15" s="77">
        <v>106</v>
      </c>
      <c r="K15" s="77">
        <v>106</v>
      </c>
      <c r="L15" s="90">
        <v>10</v>
      </c>
      <c r="M15" s="90">
        <v>178</v>
      </c>
      <c r="N15" s="77">
        <v>188</v>
      </c>
      <c r="O15" s="143">
        <v>0</v>
      </c>
      <c r="P15" s="118">
        <v>35</v>
      </c>
      <c r="Q15" s="77">
        <v>35</v>
      </c>
      <c r="R15" s="111">
        <v>41.17647058823529</v>
      </c>
      <c r="S15" s="111">
        <v>22.760290556900728</v>
      </c>
      <c r="T15" s="111">
        <v>23.488372093023258</v>
      </c>
      <c r="U15" s="141">
        <v>0</v>
      </c>
      <c r="V15" s="111">
        <v>25.665859564164649</v>
      </c>
      <c r="W15" s="111">
        <v>24.651162790697676</v>
      </c>
      <c r="X15" s="111">
        <v>58.823529411764703</v>
      </c>
      <c r="Y15" s="111">
        <v>43.099273607748188</v>
      </c>
      <c r="Z15" s="111">
        <v>43.720930232558139</v>
      </c>
      <c r="AA15" s="141">
        <v>0</v>
      </c>
      <c r="AB15" s="111">
        <v>8.4745762711864412</v>
      </c>
      <c r="AC15" s="111">
        <v>8.1395348837209305</v>
      </c>
      <c r="AD15" s="77">
        <f>Board!CI14</f>
        <v>0</v>
      </c>
      <c r="AE15" s="77">
        <f>Board!CJ14</f>
        <v>14</v>
      </c>
      <c r="AF15" s="77">
        <f>Board!CK14</f>
        <v>14</v>
      </c>
      <c r="AG15" s="144">
        <v>0</v>
      </c>
      <c r="AH15" s="97">
        <v>5</v>
      </c>
      <c r="AI15" s="97">
        <v>5</v>
      </c>
      <c r="AJ15" s="144">
        <v>0</v>
      </c>
      <c r="AK15" s="97">
        <v>1</v>
      </c>
      <c r="AL15" s="97">
        <v>1</v>
      </c>
      <c r="AM15" s="144">
        <v>0</v>
      </c>
      <c r="AN15" s="97">
        <v>8</v>
      </c>
      <c r="AO15" s="97">
        <v>8</v>
      </c>
      <c r="AP15" s="127"/>
      <c r="AQ15" s="127"/>
      <c r="AR15" s="127">
        <v>0</v>
      </c>
      <c r="AS15" s="141">
        <v>0</v>
      </c>
      <c r="AT15" s="111">
        <v>35.714285714285708</v>
      </c>
      <c r="AU15" s="111">
        <v>35.714285714285708</v>
      </c>
      <c r="AV15" s="141">
        <v>0</v>
      </c>
      <c r="AW15" s="111">
        <v>7.1428571428571423</v>
      </c>
      <c r="AX15" s="111">
        <v>7.1428571428571423</v>
      </c>
      <c r="AY15" s="141">
        <v>0</v>
      </c>
      <c r="AZ15" s="111">
        <v>57.142857142857139</v>
      </c>
      <c r="BA15" s="111">
        <v>57.142857142857139</v>
      </c>
      <c r="BB15" s="133" t="s">
        <v>91</v>
      </c>
      <c r="BC15" s="133">
        <v>0</v>
      </c>
      <c r="BD15" s="133">
        <v>0</v>
      </c>
      <c r="BE15" s="142">
        <v>0</v>
      </c>
      <c r="BF15" s="77">
        <f>Board!EC14</f>
        <v>10</v>
      </c>
      <c r="BG15" s="77">
        <f>Board!ED14</f>
        <v>10</v>
      </c>
      <c r="BH15" s="143">
        <v>0</v>
      </c>
      <c r="BI15" s="90">
        <v>3</v>
      </c>
      <c r="BJ15" s="77">
        <v>3</v>
      </c>
      <c r="BK15" s="127"/>
      <c r="BL15" s="127"/>
      <c r="BM15" s="127">
        <v>0</v>
      </c>
      <c r="BN15" s="142">
        <v>0</v>
      </c>
      <c r="BO15" s="90">
        <v>7</v>
      </c>
      <c r="BP15" s="77">
        <v>7</v>
      </c>
      <c r="BQ15" s="127"/>
      <c r="BR15" s="127"/>
      <c r="BS15" s="127">
        <v>0</v>
      </c>
      <c r="BT15" s="141">
        <v>0</v>
      </c>
      <c r="BU15" s="111">
        <v>30</v>
      </c>
      <c r="BV15" s="111">
        <v>30</v>
      </c>
      <c r="BW15" s="133" t="s">
        <v>91</v>
      </c>
      <c r="BX15" s="133">
        <v>0</v>
      </c>
      <c r="BY15" s="133">
        <v>0</v>
      </c>
      <c r="BZ15" s="141">
        <v>0</v>
      </c>
      <c r="CA15" s="111">
        <v>70</v>
      </c>
      <c r="CB15" s="111">
        <v>70</v>
      </c>
      <c r="CC15" s="133" t="s">
        <v>91</v>
      </c>
      <c r="CD15" s="133">
        <v>0</v>
      </c>
      <c r="CE15" s="133">
        <v>0</v>
      </c>
      <c r="CF15" s="189"/>
      <c r="CG15" s="189"/>
    </row>
    <row r="16" spans="1:85" s="69" customFormat="1" ht="27.75" customHeight="1">
      <c r="A16" s="94">
        <v>7</v>
      </c>
      <c r="B16" s="176" t="s">
        <v>35</v>
      </c>
      <c r="C16" s="77">
        <f>Board!AP15</f>
        <v>516355</v>
      </c>
      <c r="D16" s="77">
        <f>Board!AQ15</f>
        <v>383706</v>
      </c>
      <c r="E16" s="77">
        <f>Board!AR15</f>
        <v>900061</v>
      </c>
      <c r="F16" s="77">
        <v>147686</v>
      </c>
      <c r="G16" s="77">
        <v>243021</v>
      </c>
      <c r="H16" s="77">
        <v>390707</v>
      </c>
      <c r="I16" s="77">
        <v>47090</v>
      </c>
      <c r="J16" s="77">
        <v>19570</v>
      </c>
      <c r="K16" s="77">
        <v>66660</v>
      </c>
      <c r="L16" s="77">
        <v>320751</v>
      </c>
      <c r="M16" s="77">
        <v>120512</v>
      </c>
      <c r="N16" s="77">
        <v>441263</v>
      </c>
      <c r="O16" s="77">
        <v>828</v>
      </c>
      <c r="P16" s="77">
        <v>603</v>
      </c>
      <c r="Q16" s="77">
        <v>1431</v>
      </c>
      <c r="R16" s="111">
        <v>28.601640344336744</v>
      </c>
      <c r="S16" s="111">
        <v>63.335209769980139</v>
      </c>
      <c r="T16" s="111">
        <v>43.408946726944059</v>
      </c>
      <c r="U16" s="111">
        <v>9.1196947836275424</v>
      </c>
      <c r="V16" s="111">
        <v>5.1002590525037403</v>
      </c>
      <c r="W16" s="111">
        <v>7.406164693281899</v>
      </c>
      <c r="X16" s="111">
        <v>62.118310077369252</v>
      </c>
      <c r="Y16" s="111">
        <v>31.407379608345973</v>
      </c>
      <c r="Z16" s="111">
        <v>49.02589935571033</v>
      </c>
      <c r="AA16" s="111">
        <v>0.16035479466646008</v>
      </c>
      <c r="AB16" s="111">
        <v>0.15715156917014589</v>
      </c>
      <c r="AC16" s="111">
        <v>0.15898922406370233</v>
      </c>
      <c r="AD16" s="77">
        <f>Board!CI15</f>
        <v>62668</v>
      </c>
      <c r="AE16" s="77">
        <f>Board!CJ15</f>
        <v>36001</v>
      </c>
      <c r="AF16" s="77">
        <f>Board!CK15</f>
        <v>98669</v>
      </c>
      <c r="AG16" s="77">
        <v>25912</v>
      </c>
      <c r="AH16" s="77">
        <v>25775</v>
      </c>
      <c r="AI16" s="77">
        <v>51687</v>
      </c>
      <c r="AJ16" s="77">
        <v>4913</v>
      </c>
      <c r="AK16" s="77">
        <v>1215</v>
      </c>
      <c r="AL16" s="77">
        <v>6128</v>
      </c>
      <c r="AM16" s="77">
        <v>31734</v>
      </c>
      <c r="AN16" s="77">
        <v>8930</v>
      </c>
      <c r="AO16" s="77">
        <v>40664</v>
      </c>
      <c r="AP16" s="142">
        <v>109</v>
      </c>
      <c r="AQ16" s="77">
        <v>81</v>
      </c>
      <c r="AR16" s="77">
        <v>190</v>
      </c>
      <c r="AS16" s="111">
        <v>41.348056424331403</v>
      </c>
      <c r="AT16" s="111">
        <v>71.595233465737067</v>
      </c>
      <c r="AU16" s="111">
        <v>52.384234156624672</v>
      </c>
      <c r="AV16" s="111">
        <v>7.8397268143231003</v>
      </c>
      <c r="AW16" s="111">
        <v>3.3749062526040943</v>
      </c>
      <c r="AX16" s="111">
        <v>6.2106639370014891</v>
      </c>
      <c r="AY16" s="111">
        <v>50.638284291823581</v>
      </c>
      <c r="AZ16" s="111">
        <v>24.804866531485239</v>
      </c>
      <c r="BA16" s="111">
        <v>41.212538892661321</v>
      </c>
      <c r="BB16" s="133"/>
      <c r="BC16" s="133"/>
      <c r="BD16" s="133"/>
      <c r="BE16" s="77">
        <f>Board!EB15</f>
        <v>6350</v>
      </c>
      <c r="BF16" s="77">
        <f>Board!EC15</f>
        <v>4500</v>
      </c>
      <c r="BG16" s="77">
        <f>Board!ED15</f>
        <v>10850</v>
      </c>
      <c r="BH16" s="77">
        <v>2824</v>
      </c>
      <c r="BI16" s="77">
        <v>3307</v>
      </c>
      <c r="BJ16" s="77">
        <v>6131</v>
      </c>
      <c r="BK16" s="77">
        <v>611</v>
      </c>
      <c r="BL16" s="77">
        <v>219</v>
      </c>
      <c r="BM16" s="77">
        <v>830</v>
      </c>
      <c r="BN16" s="77">
        <v>2913</v>
      </c>
      <c r="BO16" s="142">
        <v>968</v>
      </c>
      <c r="BP16" s="77">
        <v>3881</v>
      </c>
      <c r="BQ16" s="77">
        <v>2</v>
      </c>
      <c r="BR16" s="77">
        <v>6</v>
      </c>
      <c r="BS16" s="77">
        <v>8</v>
      </c>
      <c r="BT16" s="111">
        <v>44.472440944881889</v>
      </c>
      <c r="BU16" s="111">
        <v>73.488888888888894</v>
      </c>
      <c r="BV16" s="111">
        <v>56.506912442396313</v>
      </c>
      <c r="BW16" s="111">
        <v>9.6220472440944889</v>
      </c>
      <c r="BX16" s="111">
        <v>4.8666666666666663</v>
      </c>
      <c r="BY16" s="111">
        <v>7.6497695852534564</v>
      </c>
      <c r="BZ16" s="111">
        <v>45.874015748031496</v>
      </c>
      <c r="CA16" s="169">
        <v>21.511111111111113</v>
      </c>
      <c r="CB16" s="111">
        <v>35.769585253456221</v>
      </c>
      <c r="CC16" s="133"/>
      <c r="CD16" s="133"/>
      <c r="CE16" s="133"/>
      <c r="CF16" s="189"/>
      <c r="CG16" s="189"/>
    </row>
    <row r="17" spans="1:85" s="69" customFormat="1" ht="30" customHeight="1">
      <c r="A17" s="94">
        <v>8</v>
      </c>
      <c r="B17" s="176" t="s">
        <v>36</v>
      </c>
      <c r="C17" s="77">
        <f>Board!AP16</f>
        <v>11959</v>
      </c>
      <c r="D17" s="77">
        <f>Board!AQ16</f>
        <v>19672</v>
      </c>
      <c r="E17" s="77">
        <f>Board!AR16</f>
        <v>31631</v>
      </c>
      <c r="F17" s="127"/>
      <c r="G17" s="127"/>
      <c r="H17" s="127">
        <v>0</v>
      </c>
      <c r="I17" s="127"/>
      <c r="J17" s="127"/>
      <c r="K17" s="127">
        <v>0</v>
      </c>
      <c r="L17" s="127"/>
      <c r="M17" s="127"/>
      <c r="N17" s="127">
        <v>0</v>
      </c>
      <c r="O17" s="127"/>
      <c r="P17" s="127"/>
      <c r="Q17" s="127">
        <v>0</v>
      </c>
      <c r="R17" s="133">
        <v>0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33">
        <v>0</v>
      </c>
      <c r="Z17" s="133">
        <v>0</v>
      </c>
      <c r="AA17" s="133">
        <v>0</v>
      </c>
      <c r="AB17" s="133">
        <v>0</v>
      </c>
      <c r="AC17" s="133">
        <v>0</v>
      </c>
      <c r="AD17" s="181">
        <f>Board!CI16</f>
        <v>0</v>
      </c>
      <c r="AE17" s="181">
        <f>Board!CJ16</f>
        <v>0</v>
      </c>
      <c r="AF17" s="181">
        <f>Board!CK16</f>
        <v>0</v>
      </c>
      <c r="AG17" s="127"/>
      <c r="AH17" s="127"/>
      <c r="AI17" s="127">
        <v>0</v>
      </c>
      <c r="AJ17" s="127"/>
      <c r="AK17" s="127"/>
      <c r="AL17" s="127">
        <v>0</v>
      </c>
      <c r="AM17" s="127"/>
      <c r="AN17" s="127"/>
      <c r="AO17" s="127">
        <v>0</v>
      </c>
      <c r="AP17" s="127"/>
      <c r="AQ17" s="127"/>
      <c r="AR17" s="127">
        <v>0</v>
      </c>
      <c r="AS17" s="133" t="s">
        <v>91</v>
      </c>
      <c r="AT17" s="133" t="s">
        <v>91</v>
      </c>
      <c r="AU17" s="133" t="s">
        <v>91</v>
      </c>
      <c r="AV17" s="133" t="s">
        <v>91</v>
      </c>
      <c r="AW17" s="133" t="s">
        <v>91</v>
      </c>
      <c r="AX17" s="133" t="s">
        <v>91</v>
      </c>
      <c r="AY17" s="133" t="s">
        <v>91</v>
      </c>
      <c r="AZ17" s="133" t="s">
        <v>91</v>
      </c>
      <c r="BA17" s="133" t="s">
        <v>91</v>
      </c>
      <c r="BB17" s="133" t="s">
        <v>91</v>
      </c>
      <c r="BC17" s="133" t="s">
        <v>91</v>
      </c>
      <c r="BD17" s="133" t="s">
        <v>91</v>
      </c>
      <c r="BE17" s="127">
        <v>0</v>
      </c>
      <c r="BF17" s="127">
        <v>0</v>
      </c>
      <c r="BG17" s="127">
        <v>0</v>
      </c>
      <c r="BH17" s="127"/>
      <c r="BI17" s="127"/>
      <c r="BJ17" s="127">
        <v>0</v>
      </c>
      <c r="BK17" s="127"/>
      <c r="BL17" s="127"/>
      <c r="BM17" s="127">
        <v>0</v>
      </c>
      <c r="BN17" s="127"/>
      <c r="BO17" s="127"/>
      <c r="BP17" s="127">
        <v>0</v>
      </c>
      <c r="BQ17" s="127"/>
      <c r="BR17" s="127"/>
      <c r="BS17" s="127">
        <v>0</v>
      </c>
      <c r="BT17" s="133" t="s">
        <v>91</v>
      </c>
      <c r="BU17" s="133" t="s">
        <v>91</v>
      </c>
      <c r="BV17" s="133" t="s">
        <v>91</v>
      </c>
      <c r="BW17" s="133" t="s">
        <v>91</v>
      </c>
      <c r="BX17" s="133" t="s">
        <v>91</v>
      </c>
      <c r="BY17" s="133" t="s">
        <v>91</v>
      </c>
      <c r="BZ17" s="133" t="s">
        <v>91</v>
      </c>
      <c r="CA17" s="133" t="s">
        <v>91</v>
      </c>
      <c r="CB17" s="133" t="s">
        <v>91</v>
      </c>
      <c r="CC17" s="133" t="s">
        <v>91</v>
      </c>
      <c r="CD17" s="133" t="s">
        <v>91</v>
      </c>
      <c r="CE17" s="133" t="s">
        <v>91</v>
      </c>
      <c r="CF17" s="189"/>
      <c r="CG17" s="189"/>
    </row>
    <row r="18" spans="1:85" s="69" customFormat="1" ht="32.25" customHeight="1">
      <c r="A18" s="94">
        <v>9</v>
      </c>
      <c r="B18" s="176" t="s">
        <v>37</v>
      </c>
      <c r="C18" s="77">
        <f>Board!AP17</f>
        <v>114210</v>
      </c>
      <c r="D18" s="77">
        <f>Board!AQ17</f>
        <v>109524</v>
      </c>
      <c r="E18" s="77">
        <f>Board!AR17</f>
        <v>223734</v>
      </c>
      <c r="F18" s="77">
        <v>31959</v>
      </c>
      <c r="G18" s="77">
        <v>41118</v>
      </c>
      <c r="H18" s="77">
        <v>73077</v>
      </c>
      <c r="I18" s="77">
        <v>17006</v>
      </c>
      <c r="J18" s="77">
        <v>13059</v>
      </c>
      <c r="K18" s="77">
        <v>30065</v>
      </c>
      <c r="L18" s="77">
        <v>53464</v>
      </c>
      <c r="M18" s="77">
        <v>46311</v>
      </c>
      <c r="N18" s="77">
        <v>99775</v>
      </c>
      <c r="O18" s="77">
        <v>1262</v>
      </c>
      <c r="P18" s="77">
        <v>929</v>
      </c>
      <c r="Q18" s="77">
        <v>2191</v>
      </c>
      <c r="R18" s="111">
        <v>27.982663514578409</v>
      </c>
      <c r="S18" s="111">
        <v>37.542456447901827</v>
      </c>
      <c r="T18" s="111">
        <v>32.662447370538224</v>
      </c>
      <c r="U18" s="111">
        <v>14.890114700989407</v>
      </c>
      <c r="V18" s="111">
        <v>11.923414046236442</v>
      </c>
      <c r="W18" s="111">
        <v>13.437832426005881</v>
      </c>
      <c r="X18" s="111">
        <v>46.812012958585065</v>
      </c>
      <c r="Y18" s="111">
        <v>42.283882984551333</v>
      </c>
      <c r="Z18" s="111">
        <v>44.595367713445427</v>
      </c>
      <c r="AA18" s="111">
        <v>1.1049820506085282</v>
      </c>
      <c r="AB18" s="111">
        <v>0.84821591614623282</v>
      </c>
      <c r="AC18" s="111">
        <v>0.97928790438645885</v>
      </c>
      <c r="AD18" s="77">
        <v>16352</v>
      </c>
      <c r="AE18" s="77">
        <v>14693</v>
      </c>
      <c r="AF18" s="77">
        <v>31045</v>
      </c>
      <c r="AG18" s="77">
        <v>4624</v>
      </c>
      <c r="AH18" s="77">
        <v>5637</v>
      </c>
      <c r="AI18" s="77">
        <v>10261</v>
      </c>
      <c r="AJ18" s="77">
        <v>1928</v>
      </c>
      <c r="AK18" s="77">
        <v>1338</v>
      </c>
      <c r="AL18" s="77">
        <v>3266</v>
      </c>
      <c r="AM18" s="77">
        <v>8230</v>
      </c>
      <c r="AN18" s="77">
        <v>6541</v>
      </c>
      <c r="AO18" s="77">
        <v>14771</v>
      </c>
      <c r="AP18" s="77">
        <v>233</v>
      </c>
      <c r="AQ18" s="77">
        <v>133</v>
      </c>
      <c r="AR18" s="77">
        <v>366</v>
      </c>
      <c r="AS18" s="111">
        <v>28.277886497064578</v>
      </c>
      <c r="AT18" s="111">
        <v>38.365207922139795</v>
      </c>
      <c r="AU18" s="111">
        <v>33.052021259462073</v>
      </c>
      <c r="AV18" s="111">
        <v>11.790606653620351</v>
      </c>
      <c r="AW18" s="111">
        <v>9.1063771864152994</v>
      </c>
      <c r="AX18" s="111">
        <v>10.520212594620713</v>
      </c>
      <c r="AY18" s="111">
        <v>50.330234833659489</v>
      </c>
      <c r="AZ18" s="111">
        <v>44.51779759068944</v>
      </c>
      <c r="BA18" s="111">
        <v>47.579320341439846</v>
      </c>
      <c r="BB18" s="111">
        <v>1.4249021526418786</v>
      </c>
      <c r="BC18" s="111">
        <v>0.90519294902334446</v>
      </c>
      <c r="BD18" s="111">
        <v>1.1789338057658239</v>
      </c>
      <c r="BE18" s="77">
        <f>Board!EB17</f>
        <v>27696</v>
      </c>
      <c r="BF18" s="77">
        <f>Board!EC17</f>
        <v>27389</v>
      </c>
      <c r="BG18" s="77">
        <f>Board!ED17</f>
        <v>55085</v>
      </c>
      <c r="BH18" s="77">
        <v>9372</v>
      </c>
      <c r="BI18" s="77">
        <v>11805</v>
      </c>
      <c r="BJ18" s="77">
        <v>21177</v>
      </c>
      <c r="BK18" s="77">
        <v>2870</v>
      </c>
      <c r="BL18" s="77">
        <v>2116</v>
      </c>
      <c r="BM18" s="77">
        <v>4986</v>
      </c>
      <c r="BN18" s="77">
        <v>11819</v>
      </c>
      <c r="BO18" s="77">
        <v>10527</v>
      </c>
      <c r="BP18" s="77">
        <v>22346</v>
      </c>
      <c r="BQ18" s="77">
        <v>339</v>
      </c>
      <c r="BR18" s="77">
        <v>174</v>
      </c>
      <c r="BS18" s="77">
        <v>513</v>
      </c>
      <c r="BT18" s="111">
        <v>33.838821490467943</v>
      </c>
      <c r="BU18" s="111">
        <v>43.10124502537515</v>
      </c>
      <c r="BV18" s="111">
        <v>38.444222565126623</v>
      </c>
      <c r="BW18" s="111">
        <v>10.362507221259389</v>
      </c>
      <c r="BX18" s="111">
        <v>7.7257293073861772</v>
      </c>
      <c r="BY18" s="111">
        <v>9.0514659163111553</v>
      </c>
      <c r="BZ18" s="111">
        <v>42.674032351242062</v>
      </c>
      <c r="CA18" s="111">
        <v>38.435138194165546</v>
      </c>
      <c r="CB18" s="111">
        <v>40.566397385858217</v>
      </c>
      <c r="CC18" s="111">
        <v>1.2240034662045061</v>
      </c>
      <c r="CD18" s="111">
        <v>0.63529154039943048</v>
      </c>
      <c r="CE18" s="111">
        <v>0.93128800943995638</v>
      </c>
      <c r="CF18" s="189"/>
      <c r="CG18" s="189"/>
    </row>
    <row r="19" spans="1:85" s="69" customFormat="1" ht="32.25" customHeight="1">
      <c r="A19" s="94">
        <v>10</v>
      </c>
      <c r="B19" s="176" t="s">
        <v>67</v>
      </c>
      <c r="C19" s="77">
        <f>Board!AP18</f>
        <v>13</v>
      </c>
      <c r="D19" s="77">
        <f>Board!AQ18</f>
        <v>21</v>
      </c>
      <c r="E19" s="77">
        <f>Board!AR18</f>
        <v>34</v>
      </c>
      <c r="F19" s="97">
        <v>13</v>
      </c>
      <c r="G19" s="97">
        <v>21</v>
      </c>
      <c r="H19" s="97">
        <v>34</v>
      </c>
      <c r="I19" s="127"/>
      <c r="J19" s="127"/>
      <c r="K19" s="127"/>
      <c r="L19" s="127"/>
      <c r="M19" s="127"/>
      <c r="N19" s="127"/>
      <c r="O19" s="127"/>
      <c r="P19" s="127"/>
      <c r="Q19" s="127"/>
      <c r="R19" s="102">
        <v>100</v>
      </c>
      <c r="S19" s="102">
        <v>100</v>
      </c>
      <c r="T19" s="102">
        <v>99.999999999999986</v>
      </c>
      <c r="U19" s="133"/>
      <c r="V19" s="133"/>
      <c r="W19" s="133"/>
      <c r="X19" s="133"/>
      <c r="Y19" s="133"/>
      <c r="Z19" s="133"/>
      <c r="AA19" s="133"/>
      <c r="AB19" s="133"/>
      <c r="AC19" s="133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27">
        <v>0</v>
      </c>
      <c r="BF19" s="127">
        <v>0</v>
      </c>
      <c r="BG19" s="127">
        <v>0</v>
      </c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33"/>
      <c r="BU19" s="133"/>
      <c r="BV19" s="133"/>
      <c r="BW19" s="133"/>
      <c r="BX19" s="133"/>
      <c r="BY19" s="133"/>
      <c r="BZ19" s="133"/>
      <c r="CA19" s="133"/>
      <c r="CB19" s="133"/>
      <c r="CC19" s="133"/>
      <c r="CD19" s="133"/>
      <c r="CE19" s="133"/>
      <c r="CF19" s="189"/>
      <c r="CG19" s="189"/>
    </row>
    <row r="20" spans="1:85" s="69" customFormat="1" ht="31.5" customHeight="1">
      <c r="A20" s="94">
        <v>11</v>
      </c>
      <c r="B20" s="176" t="s">
        <v>38</v>
      </c>
      <c r="C20" s="77">
        <f>Board!AP19</f>
        <v>252</v>
      </c>
      <c r="D20" s="77">
        <f>Board!AQ19</f>
        <v>163</v>
      </c>
      <c r="E20" s="77">
        <f>Board!AR19</f>
        <v>415</v>
      </c>
      <c r="F20" s="77">
        <v>252</v>
      </c>
      <c r="G20" s="77">
        <v>163</v>
      </c>
      <c r="H20" s="77">
        <v>415</v>
      </c>
      <c r="I20" s="127"/>
      <c r="J20" s="127"/>
      <c r="K20" s="127">
        <v>0</v>
      </c>
      <c r="L20" s="127"/>
      <c r="M20" s="127"/>
      <c r="N20" s="127">
        <v>0</v>
      </c>
      <c r="O20" s="127"/>
      <c r="P20" s="127"/>
      <c r="Q20" s="127">
        <v>0</v>
      </c>
      <c r="R20" s="111">
        <v>100</v>
      </c>
      <c r="S20" s="111">
        <v>100</v>
      </c>
      <c r="T20" s="111">
        <v>99.999999999999986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33">
        <v>0</v>
      </c>
      <c r="AD20" s="77">
        <f>Board!CI19</f>
        <v>26</v>
      </c>
      <c r="AE20" s="77">
        <f>Board!CJ19</f>
        <v>7</v>
      </c>
      <c r="AF20" s="77">
        <f>Board!CK19</f>
        <v>33</v>
      </c>
      <c r="AG20" s="127"/>
      <c r="AH20" s="127"/>
      <c r="AI20" s="127">
        <v>0</v>
      </c>
      <c r="AJ20" s="127"/>
      <c r="AK20" s="127"/>
      <c r="AL20" s="127">
        <v>0</v>
      </c>
      <c r="AM20" s="127"/>
      <c r="AN20" s="127"/>
      <c r="AO20" s="127">
        <v>0</v>
      </c>
      <c r="AP20" s="127"/>
      <c r="AQ20" s="127"/>
      <c r="AR20" s="127">
        <v>0</v>
      </c>
      <c r="AS20" s="133">
        <v>0</v>
      </c>
      <c r="AT20" s="133">
        <v>0</v>
      </c>
      <c r="AU20" s="133">
        <v>0</v>
      </c>
      <c r="AV20" s="133">
        <v>0</v>
      </c>
      <c r="AW20" s="133">
        <v>0</v>
      </c>
      <c r="AX20" s="133">
        <v>0</v>
      </c>
      <c r="AY20" s="133">
        <v>0</v>
      </c>
      <c r="AZ20" s="133">
        <v>0</v>
      </c>
      <c r="BA20" s="133">
        <v>0</v>
      </c>
      <c r="BB20" s="133">
        <v>0</v>
      </c>
      <c r="BC20" s="133">
        <v>0</v>
      </c>
      <c r="BD20" s="133">
        <v>0</v>
      </c>
      <c r="BE20" s="77">
        <f>Board!EB19</f>
        <v>126</v>
      </c>
      <c r="BF20" s="77">
        <f>Board!EC19</f>
        <v>116</v>
      </c>
      <c r="BG20" s="77">
        <f>Board!ED19</f>
        <v>242</v>
      </c>
      <c r="BH20" s="127"/>
      <c r="BI20" s="127"/>
      <c r="BJ20" s="127">
        <v>0</v>
      </c>
      <c r="BK20" s="127"/>
      <c r="BL20" s="127"/>
      <c r="BM20" s="127">
        <v>0</v>
      </c>
      <c r="BN20" s="127"/>
      <c r="BO20" s="127"/>
      <c r="BP20" s="127">
        <v>0</v>
      </c>
      <c r="BQ20" s="127"/>
      <c r="BR20" s="127"/>
      <c r="BS20" s="127">
        <v>0</v>
      </c>
      <c r="BT20" s="133">
        <v>0</v>
      </c>
      <c r="BU20" s="133">
        <v>0</v>
      </c>
      <c r="BV20" s="133">
        <v>0</v>
      </c>
      <c r="BW20" s="133">
        <v>0</v>
      </c>
      <c r="BX20" s="133">
        <v>0</v>
      </c>
      <c r="BY20" s="133">
        <v>0</v>
      </c>
      <c r="BZ20" s="133">
        <v>0</v>
      </c>
      <c r="CA20" s="133">
        <v>0</v>
      </c>
      <c r="CB20" s="133">
        <v>0</v>
      </c>
      <c r="CC20" s="133">
        <v>0</v>
      </c>
      <c r="CD20" s="133">
        <v>0</v>
      </c>
      <c r="CE20" s="133">
        <v>0</v>
      </c>
      <c r="CF20" s="189"/>
      <c r="CG20" s="189"/>
    </row>
    <row r="21" spans="1:85" s="69" customFormat="1" ht="28.5" customHeight="1">
      <c r="A21" s="94">
        <v>12</v>
      </c>
      <c r="B21" s="176" t="s">
        <v>39</v>
      </c>
      <c r="C21" s="77">
        <f>Board!AP20</f>
        <v>6986</v>
      </c>
      <c r="D21" s="77">
        <f>Board!AQ20</f>
        <v>7777</v>
      </c>
      <c r="E21" s="77">
        <f>Board!AR20</f>
        <v>14763</v>
      </c>
      <c r="F21" s="77">
        <v>720</v>
      </c>
      <c r="G21" s="77">
        <v>1953</v>
      </c>
      <c r="H21" s="77">
        <v>2673</v>
      </c>
      <c r="I21" s="77">
        <v>2105</v>
      </c>
      <c r="J21" s="77">
        <v>2473</v>
      </c>
      <c r="K21" s="77">
        <v>4578</v>
      </c>
      <c r="L21" s="77">
        <v>1998</v>
      </c>
      <c r="M21" s="77">
        <v>2308</v>
      </c>
      <c r="N21" s="77">
        <v>4306</v>
      </c>
      <c r="O21" s="77">
        <v>1663</v>
      </c>
      <c r="P21" s="77">
        <v>841</v>
      </c>
      <c r="Q21" s="77">
        <v>2504</v>
      </c>
      <c r="R21" s="111">
        <v>10.306326939593474</v>
      </c>
      <c r="S21" s="111">
        <v>25.112511251125113</v>
      </c>
      <c r="T21" s="111">
        <v>18.106076000812845</v>
      </c>
      <c r="U21" s="111">
        <v>30.131691955339249</v>
      </c>
      <c r="V21" s="111">
        <v>31.798894175131799</v>
      </c>
      <c r="W21" s="111">
        <v>31.0099573257468</v>
      </c>
      <c r="X21" s="111">
        <v>28.600057257371887</v>
      </c>
      <c r="Y21" s="111">
        <v>29.677253439629681</v>
      </c>
      <c r="Z21" s="111">
        <v>29.167513378039693</v>
      </c>
      <c r="AA21" s="111">
        <v>23.804752361866591</v>
      </c>
      <c r="AB21" s="111">
        <v>10.813938536710815</v>
      </c>
      <c r="AC21" s="111">
        <v>16.961322224480121</v>
      </c>
      <c r="AD21" s="77">
        <f>Board!CI20</f>
        <v>98</v>
      </c>
      <c r="AE21" s="77">
        <f>Board!CJ20</f>
        <v>108</v>
      </c>
      <c r="AF21" s="77">
        <f>Board!CK20</f>
        <v>206</v>
      </c>
      <c r="AG21" s="77">
        <v>17</v>
      </c>
      <c r="AH21" s="77">
        <v>33</v>
      </c>
      <c r="AI21" s="77">
        <v>50</v>
      </c>
      <c r="AJ21" s="77">
        <v>30</v>
      </c>
      <c r="AK21" s="77">
        <v>35</v>
      </c>
      <c r="AL21" s="77">
        <v>65</v>
      </c>
      <c r="AM21" s="77">
        <v>26</v>
      </c>
      <c r="AN21" s="77">
        <v>18</v>
      </c>
      <c r="AO21" s="77">
        <v>44</v>
      </c>
      <c r="AP21" s="77">
        <v>22</v>
      </c>
      <c r="AQ21" s="77">
        <v>12</v>
      </c>
      <c r="AR21" s="77">
        <v>34</v>
      </c>
      <c r="AS21" s="111">
        <v>17.346938775510203</v>
      </c>
      <c r="AT21" s="111">
        <v>30.555555555555554</v>
      </c>
      <c r="AU21" s="111">
        <v>24.271844660194173</v>
      </c>
      <c r="AV21" s="111">
        <v>30.612244897959183</v>
      </c>
      <c r="AW21" s="111">
        <v>32.407407407407405</v>
      </c>
      <c r="AX21" s="111">
        <v>31.553398058252426</v>
      </c>
      <c r="AY21" s="111">
        <v>26.530612244897959</v>
      </c>
      <c r="AZ21" s="111">
        <v>16.666666666666664</v>
      </c>
      <c r="BA21" s="111">
        <v>21.359223300970875</v>
      </c>
      <c r="BB21" s="111">
        <v>22.448979591836736</v>
      </c>
      <c r="BC21" s="111">
        <v>11.111111111111111</v>
      </c>
      <c r="BD21" s="111">
        <v>16.504854368932037</v>
      </c>
      <c r="BE21" s="77">
        <f>Board!EB20</f>
        <v>782</v>
      </c>
      <c r="BF21" s="77">
        <f>Board!EC20</f>
        <v>923</v>
      </c>
      <c r="BG21" s="77">
        <f>Board!ED20</f>
        <v>1705</v>
      </c>
      <c r="BH21" s="77">
        <v>100</v>
      </c>
      <c r="BI21" s="77">
        <v>258</v>
      </c>
      <c r="BJ21" s="77">
        <v>358</v>
      </c>
      <c r="BK21" s="77">
        <v>221</v>
      </c>
      <c r="BL21" s="77">
        <v>259</v>
      </c>
      <c r="BM21" s="77">
        <v>480</v>
      </c>
      <c r="BN21" s="77">
        <v>156</v>
      </c>
      <c r="BO21" s="77">
        <v>194</v>
      </c>
      <c r="BP21" s="77">
        <v>350</v>
      </c>
      <c r="BQ21" s="77">
        <v>263</v>
      </c>
      <c r="BR21" s="77">
        <v>160</v>
      </c>
      <c r="BS21" s="77">
        <v>423</v>
      </c>
      <c r="BT21" s="111">
        <v>12.787723785166239</v>
      </c>
      <c r="BU21" s="111">
        <v>27.952329360780062</v>
      </c>
      <c r="BV21" s="111">
        <v>20.997067448680351</v>
      </c>
      <c r="BW21" s="111">
        <v>28.260869565217391</v>
      </c>
      <c r="BX21" s="111">
        <v>28.060671722643551</v>
      </c>
      <c r="BY21" s="111">
        <v>28.152492668621701</v>
      </c>
      <c r="BZ21" s="111">
        <v>19.948849104859335</v>
      </c>
      <c r="CA21" s="111">
        <v>21.018418201516791</v>
      </c>
      <c r="CB21" s="111">
        <v>20.527859237536656</v>
      </c>
      <c r="CC21" s="111">
        <v>33.631713554987208</v>
      </c>
      <c r="CD21" s="111">
        <v>17.33477789815818</v>
      </c>
      <c r="CE21" s="111">
        <v>24.809384164222873</v>
      </c>
      <c r="CF21" s="189"/>
      <c r="CG21" s="189"/>
    </row>
    <row r="22" spans="1:85" s="69" customFormat="1" ht="27.75" customHeight="1">
      <c r="A22" s="94">
        <v>13</v>
      </c>
      <c r="B22" s="176" t="s">
        <v>82</v>
      </c>
      <c r="C22" s="77">
        <f>Board!AP21</f>
        <v>224014</v>
      </c>
      <c r="D22" s="77">
        <f>Board!AQ21</f>
        <v>180598</v>
      </c>
      <c r="E22" s="77">
        <f>Board!AR21</f>
        <v>404612</v>
      </c>
      <c r="F22" s="127"/>
      <c r="G22" s="127"/>
      <c r="H22" s="127">
        <v>0</v>
      </c>
      <c r="I22" s="77">
        <v>153278</v>
      </c>
      <c r="J22" s="77">
        <v>142104</v>
      </c>
      <c r="K22" s="77">
        <v>295382</v>
      </c>
      <c r="L22" s="77">
        <v>70736</v>
      </c>
      <c r="M22" s="77">
        <v>38494</v>
      </c>
      <c r="N22" s="77">
        <v>109230</v>
      </c>
      <c r="O22" s="127"/>
      <c r="P22" s="127"/>
      <c r="Q22" s="127">
        <v>0</v>
      </c>
      <c r="R22" s="133">
        <v>0</v>
      </c>
      <c r="S22" s="133">
        <v>0</v>
      </c>
      <c r="T22" s="133">
        <v>0</v>
      </c>
      <c r="U22" s="111">
        <v>68.423402108796779</v>
      </c>
      <c r="V22" s="111">
        <v>78.685256758103634</v>
      </c>
      <c r="W22" s="111">
        <v>73.003766571431399</v>
      </c>
      <c r="X22" s="111">
        <v>31.576597891203232</v>
      </c>
      <c r="Y22" s="111">
        <v>21.314743241896366</v>
      </c>
      <c r="Z22" s="111">
        <v>26.996233428568605</v>
      </c>
      <c r="AA22" s="133">
        <v>0</v>
      </c>
      <c r="AB22" s="133">
        <v>0</v>
      </c>
      <c r="AC22" s="133">
        <v>0</v>
      </c>
      <c r="AD22" s="77">
        <f>Board!CI21</f>
        <v>17767</v>
      </c>
      <c r="AE22" s="77">
        <f>Board!CJ21</f>
        <v>15271</v>
      </c>
      <c r="AF22" s="77">
        <f>Board!CK21</f>
        <v>33038</v>
      </c>
      <c r="AG22" s="127"/>
      <c r="AH22" s="127"/>
      <c r="AI22" s="127">
        <v>0</v>
      </c>
      <c r="AJ22" s="77">
        <v>13892</v>
      </c>
      <c r="AK22" s="77">
        <v>12893</v>
      </c>
      <c r="AL22" s="77">
        <v>26785</v>
      </c>
      <c r="AM22" s="77">
        <v>3875</v>
      </c>
      <c r="AN22" s="77">
        <v>2378</v>
      </c>
      <c r="AO22" s="77">
        <v>6253</v>
      </c>
      <c r="AP22" s="127"/>
      <c r="AQ22" s="127"/>
      <c r="AR22" s="127">
        <v>0</v>
      </c>
      <c r="AS22" s="133">
        <v>0</v>
      </c>
      <c r="AT22" s="133">
        <v>0</v>
      </c>
      <c r="AU22" s="133">
        <v>0</v>
      </c>
      <c r="AV22" s="111">
        <v>78.189902628468516</v>
      </c>
      <c r="AW22" s="111">
        <v>84.42800078580315</v>
      </c>
      <c r="AX22" s="111">
        <v>81.073309522368177</v>
      </c>
      <c r="AY22" s="111">
        <v>21.810097371531491</v>
      </c>
      <c r="AZ22" s="111">
        <v>15.571999214196843</v>
      </c>
      <c r="BA22" s="111">
        <v>18.926690477631819</v>
      </c>
      <c r="BB22" s="133">
        <v>0</v>
      </c>
      <c r="BC22" s="133">
        <v>0</v>
      </c>
      <c r="BD22" s="133">
        <v>0</v>
      </c>
      <c r="BE22" s="77">
        <f>Board!EB21</f>
        <v>19807</v>
      </c>
      <c r="BF22" s="77">
        <f>Board!EC21</f>
        <v>63946</v>
      </c>
      <c r="BG22" s="77">
        <f>Board!ED21</f>
        <v>83753</v>
      </c>
      <c r="BH22" s="127"/>
      <c r="BI22" s="127"/>
      <c r="BJ22" s="127">
        <v>0</v>
      </c>
      <c r="BK22" s="77">
        <v>15496</v>
      </c>
      <c r="BL22" s="77">
        <v>52607</v>
      </c>
      <c r="BM22" s="77">
        <v>68103</v>
      </c>
      <c r="BN22" s="77">
        <v>4311</v>
      </c>
      <c r="BO22" s="77">
        <v>11339</v>
      </c>
      <c r="BP22" s="77">
        <v>15650</v>
      </c>
      <c r="BQ22" s="127"/>
      <c r="BR22" s="127"/>
      <c r="BS22" s="127">
        <v>0</v>
      </c>
      <c r="BT22" s="133">
        <v>0</v>
      </c>
      <c r="BU22" s="133">
        <v>0</v>
      </c>
      <c r="BV22" s="133">
        <v>0</v>
      </c>
      <c r="BW22" s="111">
        <v>78.234967435755038</v>
      </c>
      <c r="BX22" s="111">
        <v>82.26785099928064</v>
      </c>
      <c r="BY22" s="111">
        <v>81.314102181414398</v>
      </c>
      <c r="BZ22" s="111">
        <v>21.765032564244965</v>
      </c>
      <c r="CA22" s="111">
        <v>17.732149000719357</v>
      </c>
      <c r="CB22" s="111">
        <v>18.685897818585605</v>
      </c>
      <c r="CC22" s="133">
        <v>0</v>
      </c>
      <c r="CD22" s="133">
        <v>0</v>
      </c>
      <c r="CE22" s="133">
        <v>0</v>
      </c>
      <c r="CF22" s="189"/>
      <c r="CG22" s="189"/>
    </row>
    <row r="23" spans="1:85" s="69" customFormat="1" ht="30" customHeight="1">
      <c r="A23" s="94">
        <v>14</v>
      </c>
      <c r="B23" s="176" t="str">
        <f>[2]Board!B23</f>
        <v>Board of School Education Haryana, Bhiwani</v>
      </c>
      <c r="C23" s="77">
        <f>Board!AP22</f>
        <v>103669</v>
      </c>
      <c r="D23" s="77">
        <f>Board!AQ22</f>
        <v>92025</v>
      </c>
      <c r="E23" s="77">
        <f>Board!AR22</f>
        <v>195694</v>
      </c>
      <c r="F23" s="77">
        <v>32597</v>
      </c>
      <c r="G23" s="77">
        <v>44398</v>
      </c>
      <c r="H23" s="77">
        <f t="shared" ref="H23" si="48">F23+G23</f>
        <v>76995</v>
      </c>
      <c r="I23" s="77">
        <v>11457</v>
      </c>
      <c r="J23" s="77">
        <v>14427</v>
      </c>
      <c r="K23" s="77">
        <f t="shared" ref="K23" si="49">I23+J23</f>
        <v>25884</v>
      </c>
      <c r="L23" s="77">
        <v>24388</v>
      </c>
      <c r="M23" s="77">
        <v>14059</v>
      </c>
      <c r="N23" s="77">
        <f t="shared" ref="N23" si="50">L23+M23</f>
        <v>38447</v>
      </c>
      <c r="O23" s="127"/>
      <c r="P23" s="127"/>
      <c r="Q23" s="127">
        <f t="shared" ref="Q23" si="51">O23+P23</f>
        <v>0</v>
      </c>
      <c r="R23" s="111">
        <f t="shared" ref="R23:T23" si="52">IF(C23=0,"",F23/C23%)</f>
        <v>31.443343718951663</v>
      </c>
      <c r="S23" s="111">
        <f t="shared" si="52"/>
        <v>48.245585438739475</v>
      </c>
      <c r="T23" s="111">
        <f t="shared" si="52"/>
        <v>39.344589001195743</v>
      </c>
      <c r="U23" s="111">
        <f t="shared" ref="U23:W23" si="53">IF(C23=0,"",I23/C23%)</f>
        <v>11.05151974071323</v>
      </c>
      <c r="V23" s="111">
        <f t="shared" si="53"/>
        <v>15.677261613691931</v>
      </c>
      <c r="W23" s="111">
        <f t="shared" si="53"/>
        <v>13.226772409987021</v>
      </c>
      <c r="X23" s="111">
        <f t="shared" ref="X23:Z23" si="54">IF(C23=0,"",L23/C23%)</f>
        <v>23.52487243052407</v>
      </c>
      <c r="Y23" s="111">
        <f t="shared" si="54"/>
        <v>15.277370279815267</v>
      </c>
      <c r="Z23" s="111">
        <f t="shared" si="54"/>
        <v>19.646488906149397</v>
      </c>
      <c r="AA23" s="133">
        <f t="shared" ref="AA23:AC23" si="55">IF(C23=0,"",O23/C23%)</f>
        <v>0</v>
      </c>
      <c r="AB23" s="133">
        <f t="shared" si="55"/>
        <v>0</v>
      </c>
      <c r="AC23" s="133">
        <f t="shared" si="55"/>
        <v>0</v>
      </c>
      <c r="AD23" s="77">
        <f>Board!CI22</f>
        <v>16229</v>
      </c>
      <c r="AE23" s="77">
        <f>Board!CJ22</f>
        <v>16285</v>
      </c>
      <c r="AF23" s="77">
        <f>Board!CK22</f>
        <v>32514</v>
      </c>
      <c r="AG23" s="77">
        <v>6259</v>
      </c>
      <c r="AH23" s="77">
        <v>8913</v>
      </c>
      <c r="AI23" s="77">
        <f t="shared" ref="AI23" si="56">AG23+AH23</f>
        <v>15172</v>
      </c>
      <c r="AJ23" s="77">
        <v>1449</v>
      </c>
      <c r="AK23" s="77">
        <v>1561</v>
      </c>
      <c r="AL23" s="77">
        <f t="shared" ref="AL23" si="57">AJ23+AK23</f>
        <v>3010</v>
      </c>
      <c r="AM23" s="77">
        <v>2427</v>
      </c>
      <c r="AN23" s="77">
        <v>1292</v>
      </c>
      <c r="AO23" s="77">
        <f t="shared" ref="AO23" si="58">AM23+AN23</f>
        <v>3719</v>
      </c>
      <c r="AP23" s="127"/>
      <c r="AQ23" s="127"/>
      <c r="AR23" s="127">
        <f t="shared" ref="AR23" si="59">AP23+AQ23</f>
        <v>0</v>
      </c>
      <c r="AS23" s="111">
        <f t="shared" ref="AS23:AU23" si="60">IF(AD23=0,"",AG23/AD23%)</f>
        <v>38.566763201676011</v>
      </c>
      <c r="AT23" s="111">
        <f t="shared" si="60"/>
        <v>54.731347866134485</v>
      </c>
      <c r="AU23" s="111">
        <f t="shared" si="60"/>
        <v>46.662975948822044</v>
      </c>
      <c r="AV23" s="111">
        <f t="shared" ref="AV23:AX23" si="61">IF(AD23=0,"",AJ23/AD23%)</f>
        <v>8.9284613962659449</v>
      </c>
      <c r="AW23" s="111">
        <f t="shared" si="61"/>
        <v>9.5855081363217689</v>
      </c>
      <c r="AX23" s="111">
        <f t="shared" si="61"/>
        <v>9.2575505935904534</v>
      </c>
      <c r="AY23" s="111">
        <f t="shared" ref="AY23:BA23" si="62">IF(AD23=0,"",AM23/AD23%)</f>
        <v>14.954710703062419</v>
      </c>
      <c r="AZ23" s="111">
        <f t="shared" si="62"/>
        <v>7.9336813018114833</v>
      </c>
      <c r="BA23" s="111">
        <f t="shared" si="62"/>
        <v>11.438149720120563</v>
      </c>
      <c r="BB23" s="133">
        <f t="shared" ref="BB23:BD23" si="63">IF(AD23=0,"",AP23/AD23%)</f>
        <v>0</v>
      </c>
      <c r="BC23" s="133">
        <f t="shared" si="63"/>
        <v>0</v>
      </c>
      <c r="BD23" s="133">
        <f t="shared" si="63"/>
        <v>0</v>
      </c>
      <c r="BE23" s="77">
        <f>Board!EB22</f>
        <v>15</v>
      </c>
      <c r="BF23" s="77">
        <f>Board!EC22</f>
        <v>17</v>
      </c>
      <c r="BG23" s="77">
        <f>Board!ED22</f>
        <v>32</v>
      </c>
      <c r="BH23" s="77">
        <v>10</v>
      </c>
      <c r="BI23" s="77">
        <v>8</v>
      </c>
      <c r="BJ23" s="77">
        <f t="shared" ref="BJ23" si="64">BH23+BI23</f>
        <v>18</v>
      </c>
      <c r="BK23" s="142">
        <v>0</v>
      </c>
      <c r="BL23" s="77">
        <v>2</v>
      </c>
      <c r="BM23" s="77">
        <f t="shared" ref="BM23" si="65">BK23+BL23</f>
        <v>2</v>
      </c>
      <c r="BN23" s="77">
        <v>4</v>
      </c>
      <c r="BO23" s="77">
        <v>6</v>
      </c>
      <c r="BP23" s="77">
        <f t="shared" ref="BP23" si="66">BN23+BO23</f>
        <v>10</v>
      </c>
      <c r="BQ23" s="127"/>
      <c r="BR23" s="127"/>
      <c r="BS23" s="127">
        <f t="shared" ref="BS23" si="67">BQ23+BR23</f>
        <v>0</v>
      </c>
      <c r="BT23" s="111">
        <f t="shared" ref="BT23:BV23" si="68">IF(BE23=0,"",BH23/BE23%)</f>
        <v>66.666666666666671</v>
      </c>
      <c r="BU23" s="111">
        <f t="shared" si="68"/>
        <v>47.058823529411761</v>
      </c>
      <c r="BV23" s="111">
        <f t="shared" si="68"/>
        <v>56.25</v>
      </c>
      <c r="BW23" s="141">
        <f t="shared" ref="BW23:BY23" si="69">IF(BE23=0,"",BK23/BE23%)</f>
        <v>0</v>
      </c>
      <c r="BX23" s="111">
        <f t="shared" si="69"/>
        <v>11.76470588235294</v>
      </c>
      <c r="BY23" s="111">
        <f t="shared" si="69"/>
        <v>6.25</v>
      </c>
      <c r="BZ23" s="111">
        <f t="shared" ref="BZ23:CB23" si="70">IF(BE23=0,"",BN23/BE23%)</f>
        <v>26.666666666666668</v>
      </c>
      <c r="CA23" s="111">
        <f t="shared" si="70"/>
        <v>35.294117647058819</v>
      </c>
      <c r="CB23" s="111">
        <f t="shared" si="70"/>
        <v>31.25</v>
      </c>
      <c r="CC23" s="133">
        <f t="shared" ref="CC23:CE23" si="71">IF(BE23=0,"",BQ23/BE23%)</f>
        <v>0</v>
      </c>
      <c r="CD23" s="133">
        <f t="shared" si="71"/>
        <v>0</v>
      </c>
      <c r="CE23" s="133">
        <f t="shared" si="71"/>
        <v>0</v>
      </c>
      <c r="CF23" s="189"/>
      <c r="CG23" s="189"/>
    </row>
    <row r="24" spans="1:85" s="69" customFormat="1" ht="25.5" customHeight="1">
      <c r="A24" s="94">
        <v>15</v>
      </c>
      <c r="B24" s="176" t="s">
        <v>79</v>
      </c>
      <c r="C24" s="77">
        <f>Board!AP23</f>
        <v>41124</v>
      </c>
      <c r="D24" s="77">
        <f>Board!AQ23</f>
        <v>40704</v>
      </c>
      <c r="E24" s="77">
        <f>Board!AR23</f>
        <v>81828</v>
      </c>
      <c r="F24" s="77">
        <v>14252</v>
      </c>
      <c r="G24" s="77">
        <v>18900</v>
      </c>
      <c r="H24" s="77">
        <v>33152</v>
      </c>
      <c r="I24" s="77">
        <v>6244</v>
      </c>
      <c r="J24" s="77">
        <v>4613</v>
      </c>
      <c r="K24" s="77">
        <v>10857</v>
      </c>
      <c r="L24" s="77">
        <v>1417</v>
      </c>
      <c r="M24" s="77">
        <v>4948</v>
      </c>
      <c r="N24" s="77">
        <v>6365</v>
      </c>
      <c r="O24" s="127"/>
      <c r="P24" s="127"/>
      <c r="Q24" s="127">
        <v>0</v>
      </c>
      <c r="R24" s="111">
        <v>34.656161851959922</v>
      </c>
      <c r="S24" s="111">
        <v>46.432783018867923</v>
      </c>
      <c r="T24" s="111">
        <v>40.514249401182973</v>
      </c>
      <c r="U24" s="111">
        <v>15.183347923353759</v>
      </c>
      <c r="V24" s="111">
        <v>11.333038522012577</v>
      </c>
      <c r="W24" s="111">
        <v>13.268074497726939</v>
      </c>
      <c r="X24" s="111">
        <v>3.4456764906137534</v>
      </c>
      <c r="Y24" s="111">
        <v>12.156053459119496</v>
      </c>
      <c r="Z24" s="111">
        <v>7.7785110231216699</v>
      </c>
      <c r="AA24" s="133">
        <v>0</v>
      </c>
      <c r="AB24" s="133"/>
      <c r="AC24" s="133">
        <v>0</v>
      </c>
      <c r="AD24" s="77">
        <f>Board!CI23</f>
        <v>9795</v>
      </c>
      <c r="AE24" s="77">
        <f>Board!CJ23</f>
        <v>9905</v>
      </c>
      <c r="AF24" s="77">
        <f>Board!CK23</f>
        <v>19700</v>
      </c>
      <c r="AG24" s="77">
        <v>4178</v>
      </c>
      <c r="AH24" s="77">
        <v>5229</v>
      </c>
      <c r="AI24" s="77">
        <v>9407</v>
      </c>
      <c r="AJ24" s="77">
        <v>1418</v>
      </c>
      <c r="AK24" s="77">
        <v>1026</v>
      </c>
      <c r="AL24" s="77">
        <v>2444</v>
      </c>
      <c r="AM24" s="77">
        <v>326</v>
      </c>
      <c r="AN24" s="77">
        <v>926</v>
      </c>
      <c r="AO24" s="77">
        <v>1252</v>
      </c>
      <c r="AP24" s="127"/>
      <c r="AQ24" s="127"/>
      <c r="AR24" s="127">
        <v>0</v>
      </c>
      <c r="AS24" s="111">
        <v>42.654415518121489</v>
      </c>
      <c r="AT24" s="111">
        <v>52.791519434628974</v>
      </c>
      <c r="AU24" s="111">
        <v>47.751269035532992</v>
      </c>
      <c r="AV24" s="111">
        <v>14.476773864216437</v>
      </c>
      <c r="AW24" s="111">
        <v>10.358404846037356</v>
      </c>
      <c r="AX24" s="111">
        <v>12.406091370558375</v>
      </c>
      <c r="AY24" s="111">
        <v>3.3282286881061767</v>
      </c>
      <c r="AZ24" s="111">
        <v>9.3488137304391721</v>
      </c>
      <c r="BA24" s="111">
        <v>6.3553299492385786</v>
      </c>
      <c r="BB24" s="133">
        <v>0</v>
      </c>
      <c r="BC24" s="133"/>
      <c r="BD24" s="133"/>
      <c r="BE24" s="77">
        <f>Board!EB23</f>
        <v>2502</v>
      </c>
      <c r="BF24" s="77">
        <f>Board!EC23</f>
        <v>2552</v>
      </c>
      <c r="BG24" s="77">
        <f>Board!ED23</f>
        <v>5054</v>
      </c>
      <c r="BH24" s="97">
        <v>1044</v>
      </c>
      <c r="BI24" s="97">
        <v>1409</v>
      </c>
      <c r="BJ24" s="97">
        <v>2453</v>
      </c>
      <c r="BK24" s="97">
        <v>286</v>
      </c>
      <c r="BL24" s="97">
        <v>210</v>
      </c>
      <c r="BM24" s="97">
        <v>496</v>
      </c>
      <c r="BN24" s="97">
        <v>149</v>
      </c>
      <c r="BO24" s="97">
        <v>391</v>
      </c>
      <c r="BP24" s="97">
        <v>540</v>
      </c>
      <c r="BQ24" s="127"/>
      <c r="BR24" s="127"/>
      <c r="BS24" s="127">
        <v>0</v>
      </c>
      <c r="BT24" s="102">
        <v>41.726618705035975</v>
      </c>
      <c r="BU24" s="102">
        <v>55.211598746081506</v>
      </c>
      <c r="BV24" s="102">
        <v>48.535813217253661</v>
      </c>
      <c r="BW24" s="102">
        <v>11.430855315747403</v>
      </c>
      <c r="BX24" s="102">
        <v>8.2288401253918497</v>
      </c>
      <c r="BY24" s="102">
        <v>9.8140087059754659</v>
      </c>
      <c r="BZ24" s="102">
        <v>5.955235811350919</v>
      </c>
      <c r="CA24" s="102">
        <v>15.321316614420063</v>
      </c>
      <c r="CB24" s="102">
        <v>10.684606252473289</v>
      </c>
      <c r="CC24" s="133">
        <v>0</v>
      </c>
      <c r="CD24" s="133">
        <v>0</v>
      </c>
      <c r="CE24" s="133">
        <v>0</v>
      </c>
      <c r="CF24" s="189"/>
      <c r="CG24" s="189"/>
    </row>
    <row r="25" spans="1:85" s="69" customFormat="1" ht="29.25" customHeight="1">
      <c r="A25" s="94">
        <v>16</v>
      </c>
      <c r="B25" s="176" t="s">
        <v>41</v>
      </c>
      <c r="C25" s="77">
        <f>Board!AP24</f>
        <v>44161</v>
      </c>
      <c r="D25" s="77">
        <f>Board!AQ24</f>
        <v>39073</v>
      </c>
      <c r="E25" s="77">
        <f>Board!AR24</f>
        <v>83234</v>
      </c>
      <c r="F25" s="77">
        <v>15766</v>
      </c>
      <c r="G25" s="77">
        <v>20909</v>
      </c>
      <c r="H25" s="77">
        <v>36675</v>
      </c>
      <c r="I25" s="77">
        <v>3642</v>
      </c>
      <c r="J25" s="77">
        <v>1742</v>
      </c>
      <c r="K25" s="77">
        <v>5384</v>
      </c>
      <c r="L25" s="77">
        <v>24753</v>
      </c>
      <c r="M25" s="77">
        <v>16322</v>
      </c>
      <c r="N25" s="77">
        <v>41075</v>
      </c>
      <c r="O25" s="142">
        <v>0</v>
      </c>
      <c r="P25" s="77">
        <v>100</v>
      </c>
      <c r="Q25" s="77">
        <v>100</v>
      </c>
      <c r="R25" s="111">
        <v>35.70118430289169</v>
      </c>
      <c r="S25" s="111">
        <v>53.512655798121465</v>
      </c>
      <c r="T25" s="111">
        <v>44.062522526852007</v>
      </c>
      <c r="U25" s="111">
        <v>8.2470958538076573</v>
      </c>
      <c r="V25" s="111">
        <v>4.4583216031530721</v>
      </c>
      <c r="W25" s="111">
        <v>6.4685104644736526</v>
      </c>
      <c r="X25" s="111">
        <v>56.051719843300646</v>
      </c>
      <c r="Y25" s="111">
        <v>41.773091393033553</v>
      </c>
      <c r="Z25" s="111">
        <v>49.348823797967178</v>
      </c>
      <c r="AA25" s="141">
        <v>0</v>
      </c>
      <c r="AB25" s="111">
        <v>0.25593120569191002</v>
      </c>
      <c r="AC25" s="111">
        <v>0.12014321070716294</v>
      </c>
      <c r="AD25" s="77">
        <f>Board!CI24</f>
        <v>1462</v>
      </c>
      <c r="AE25" s="77">
        <f>Board!CJ24</f>
        <v>1563</v>
      </c>
      <c r="AF25" s="77">
        <f>Board!CK24</f>
        <v>3025</v>
      </c>
      <c r="AG25" s="77">
        <v>610</v>
      </c>
      <c r="AH25" s="77">
        <v>946</v>
      </c>
      <c r="AI25" s="77">
        <v>1556</v>
      </c>
      <c r="AJ25" s="77">
        <v>75</v>
      </c>
      <c r="AK25" s="77">
        <v>55</v>
      </c>
      <c r="AL25" s="77">
        <v>130</v>
      </c>
      <c r="AM25" s="77">
        <v>777</v>
      </c>
      <c r="AN25" s="77">
        <v>562</v>
      </c>
      <c r="AO25" s="77">
        <v>1339</v>
      </c>
      <c r="AP25" s="127"/>
      <c r="AQ25" s="127"/>
      <c r="AR25" s="127">
        <v>0</v>
      </c>
      <c r="AS25" s="111">
        <v>41.723666210670316</v>
      </c>
      <c r="AT25" s="111">
        <v>60.524632117722327</v>
      </c>
      <c r="AU25" s="111">
        <v>51.438016528925623</v>
      </c>
      <c r="AV25" s="111">
        <v>5.1299589603283176</v>
      </c>
      <c r="AW25" s="111">
        <v>3.5188739603326935</v>
      </c>
      <c r="AX25" s="111">
        <v>4.2975206611570247</v>
      </c>
      <c r="AY25" s="111">
        <v>53.146374829001374</v>
      </c>
      <c r="AZ25" s="111">
        <v>35.956493921944976</v>
      </c>
      <c r="BA25" s="111">
        <v>44.264462809917354</v>
      </c>
      <c r="BB25" s="133">
        <v>0</v>
      </c>
      <c r="BC25" s="133">
        <v>0</v>
      </c>
      <c r="BD25" s="133">
        <v>0</v>
      </c>
      <c r="BE25" s="77">
        <f>Board!EB24</f>
        <v>1554</v>
      </c>
      <c r="BF25" s="77">
        <f>Board!EC24</f>
        <v>1097</v>
      </c>
      <c r="BG25" s="77">
        <f>Board!ED24</f>
        <v>2651</v>
      </c>
      <c r="BH25" s="77">
        <v>813</v>
      </c>
      <c r="BI25" s="77">
        <v>642</v>
      </c>
      <c r="BJ25" s="77">
        <v>1455</v>
      </c>
      <c r="BK25" s="77">
        <v>15</v>
      </c>
      <c r="BL25" s="77">
        <v>4</v>
      </c>
      <c r="BM25" s="77">
        <v>19</v>
      </c>
      <c r="BN25" s="77">
        <v>726</v>
      </c>
      <c r="BO25" s="77">
        <v>450</v>
      </c>
      <c r="BP25" s="77">
        <v>1176</v>
      </c>
      <c r="BQ25" s="142">
        <v>0</v>
      </c>
      <c r="BR25" s="77">
        <v>1</v>
      </c>
      <c r="BS25" s="77">
        <v>1</v>
      </c>
      <c r="BT25" s="111">
        <v>52.316602316602321</v>
      </c>
      <c r="BU25" s="111">
        <v>58.523245214220601</v>
      </c>
      <c r="BV25" s="111">
        <v>54.884949075820444</v>
      </c>
      <c r="BW25" s="111">
        <v>0.96525096525096532</v>
      </c>
      <c r="BX25" s="111">
        <v>0.36463081130355512</v>
      </c>
      <c r="BY25" s="111">
        <v>0.71671067521689924</v>
      </c>
      <c r="BZ25" s="111">
        <v>46.71814671814672</v>
      </c>
      <c r="CA25" s="111">
        <v>41.020966271649954</v>
      </c>
      <c r="CB25" s="111">
        <v>44.360618634477554</v>
      </c>
      <c r="CC25" s="141">
        <v>0</v>
      </c>
      <c r="CD25" s="111">
        <v>9.1157702825888781E-2</v>
      </c>
      <c r="CE25" s="111">
        <v>3.7721614485099961E-2</v>
      </c>
      <c r="CF25" s="189"/>
      <c r="CG25" s="189"/>
    </row>
    <row r="26" spans="1:85" s="69" customFormat="1" ht="30" customHeight="1">
      <c r="A26" s="94">
        <v>17</v>
      </c>
      <c r="B26" s="176" t="s">
        <v>42</v>
      </c>
      <c r="C26" s="77">
        <f>Board!AP25</f>
        <v>121592</v>
      </c>
      <c r="D26" s="77">
        <f>Board!AQ25</f>
        <v>113362</v>
      </c>
      <c r="E26" s="77">
        <f>Board!AR25</f>
        <v>234954</v>
      </c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133">
        <v>0</v>
      </c>
      <c r="AD26" s="77">
        <f>Board!CI25</f>
        <v>13662</v>
      </c>
      <c r="AE26" s="77">
        <f>Board!CJ25</f>
        <v>10132</v>
      </c>
      <c r="AF26" s="77">
        <f>Board!CK25</f>
        <v>23794</v>
      </c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33">
        <v>0</v>
      </c>
      <c r="AZ26" s="133">
        <v>0</v>
      </c>
      <c r="BA26" s="133">
        <v>0</v>
      </c>
      <c r="BB26" s="133">
        <v>0</v>
      </c>
      <c r="BC26" s="133">
        <v>0</v>
      </c>
      <c r="BD26" s="133">
        <v>0</v>
      </c>
      <c r="BE26" s="77">
        <f>Board!EB25</f>
        <v>26975</v>
      </c>
      <c r="BF26" s="77">
        <f>Board!EC25</f>
        <v>28496</v>
      </c>
      <c r="BG26" s="77">
        <f>Board!ED25</f>
        <v>55471</v>
      </c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33">
        <v>0</v>
      </c>
      <c r="BU26" s="133">
        <v>0</v>
      </c>
      <c r="BV26" s="133">
        <v>0</v>
      </c>
      <c r="BW26" s="133">
        <v>0</v>
      </c>
      <c r="BX26" s="133">
        <v>0</v>
      </c>
      <c r="BY26" s="133">
        <v>0</v>
      </c>
      <c r="BZ26" s="133">
        <v>0</v>
      </c>
      <c r="CA26" s="133">
        <v>0</v>
      </c>
      <c r="CB26" s="133">
        <v>0</v>
      </c>
      <c r="CC26" s="133">
        <v>0</v>
      </c>
      <c r="CD26" s="133">
        <v>0</v>
      </c>
      <c r="CE26" s="133">
        <v>0</v>
      </c>
      <c r="CF26" s="189"/>
      <c r="CG26" s="189"/>
    </row>
    <row r="27" spans="1:85" s="69" customFormat="1" ht="30.75" customHeight="1">
      <c r="A27" s="94">
        <v>18</v>
      </c>
      <c r="B27" s="176" t="s">
        <v>43</v>
      </c>
      <c r="C27" s="77">
        <f>Board!AP26</f>
        <v>198513</v>
      </c>
      <c r="D27" s="77">
        <f>Board!AQ26</f>
        <v>233080</v>
      </c>
      <c r="E27" s="77">
        <f>Board!AR26</f>
        <v>431593</v>
      </c>
      <c r="F27" s="77">
        <v>63783</v>
      </c>
      <c r="G27" s="77">
        <v>79893</v>
      </c>
      <c r="H27" s="77">
        <v>143676</v>
      </c>
      <c r="I27" s="77">
        <v>71966</v>
      </c>
      <c r="J27" s="77">
        <v>89689</v>
      </c>
      <c r="K27" s="77">
        <v>161655</v>
      </c>
      <c r="L27" s="77">
        <v>62764</v>
      </c>
      <c r="M27" s="77">
        <v>63498</v>
      </c>
      <c r="N27" s="77">
        <v>126262</v>
      </c>
      <c r="O27" s="127"/>
      <c r="P27" s="127"/>
      <c r="Q27" s="127">
        <v>0</v>
      </c>
      <c r="R27" s="111">
        <v>32.130389445527499</v>
      </c>
      <c r="S27" s="111">
        <v>34.277072249871289</v>
      </c>
      <c r="T27" s="111">
        <v>33.28969654280769</v>
      </c>
      <c r="U27" s="111">
        <v>36.252537617183762</v>
      </c>
      <c r="V27" s="111">
        <v>38.479921057147756</v>
      </c>
      <c r="W27" s="111">
        <v>37.455426756226352</v>
      </c>
      <c r="X27" s="111">
        <v>31.617072937288739</v>
      </c>
      <c r="Y27" s="111">
        <v>27.243006692980948</v>
      </c>
      <c r="Z27" s="111">
        <v>29.254876700965955</v>
      </c>
      <c r="AA27" s="133">
        <v>0</v>
      </c>
      <c r="AB27" s="133">
        <v>0</v>
      </c>
      <c r="AC27" s="133">
        <v>0</v>
      </c>
      <c r="AD27" s="77">
        <f>Board!CI26</f>
        <v>31327</v>
      </c>
      <c r="AE27" s="77">
        <f>Board!CJ26</f>
        <v>34539</v>
      </c>
      <c r="AF27" s="77">
        <f>Board!CK26</f>
        <v>65866</v>
      </c>
      <c r="AG27" s="77">
        <v>15680</v>
      </c>
      <c r="AH27" s="77">
        <v>17700</v>
      </c>
      <c r="AI27" s="77">
        <v>33380</v>
      </c>
      <c r="AJ27" s="77">
        <v>9242</v>
      </c>
      <c r="AK27" s="77">
        <v>10719</v>
      </c>
      <c r="AL27" s="77">
        <v>19961</v>
      </c>
      <c r="AM27" s="77">
        <v>6405</v>
      </c>
      <c r="AN27" s="77">
        <v>6120</v>
      </c>
      <c r="AO27" s="77">
        <v>12525</v>
      </c>
      <c r="AP27" s="127"/>
      <c r="AQ27" s="127"/>
      <c r="AR27" s="127">
        <v>0</v>
      </c>
      <c r="AS27" s="111">
        <v>50.052670220576502</v>
      </c>
      <c r="AT27" s="111">
        <v>51.246417093720147</v>
      </c>
      <c r="AU27" s="111">
        <v>50.678650593629492</v>
      </c>
      <c r="AV27" s="111">
        <v>29.501707792000513</v>
      </c>
      <c r="AW27" s="111">
        <v>31.03448275862069</v>
      </c>
      <c r="AX27" s="111">
        <v>30.305468678832785</v>
      </c>
      <c r="AY27" s="111">
        <v>20.445621987422992</v>
      </c>
      <c r="AZ27" s="111">
        <v>17.719100147659169</v>
      </c>
      <c r="BA27" s="111">
        <v>19.015880727537731</v>
      </c>
      <c r="BB27" s="133">
        <v>0</v>
      </c>
      <c r="BC27" s="133">
        <v>0</v>
      </c>
      <c r="BD27" s="133">
        <v>0</v>
      </c>
      <c r="BE27" s="77">
        <f>Board!EB26</f>
        <v>11080</v>
      </c>
      <c r="BF27" s="77">
        <f>Board!EC26</f>
        <v>11646</v>
      </c>
      <c r="BG27" s="77">
        <f>Board!ED26</f>
        <v>22726</v>
      </c>
      <c r="BH27" s="77">
        <v>5900</v>
      </c>
      <c r="BI27" s="77">
        <v>6352</v>
      </c>
      <c r="BJ27" s="77">
        <v>12252</v>
      </c>
      <c r="BK27" s="77">
        <v>3111</v>
      </c>
      <c r="BL27" s="77">
        <v>3369</v>
      </c>
      <c r="BM27" s="77">
        <v>6480</v>
      </c>
      <c r="BN27" s="77">
        <v>2069</v>
      </c>
      <c r="BO27" s="77">
        <v>1925</v>
      </c>
      <c r="BP27" s="77">
        <v>3994</v>
      </c>
      <c r="BQ27" s="127"/>
      <c r="BR27" s="127"/>
      <c r="BS27" s="127">
        <v>0</v>
      </c>
      <c r="BT27" s="111">
        <v>53.249097472924191</v>
      </c>
      <c r="BU27" s="111">
        <v>54.54233213120385</v>
      </c>
      <c r="BV27" s="111">
        <v>53.911819061867469</v>
      </c>
      <c r="BW27" s="111">
        <v>28.077617328519857</v>
      </c>
      <c r="BX27" s="111">
        <v>28.928387429160228</v>
      </c>
      <c r="BY27" s="111">
        <v>28.51359676141864</v>
      </c>
      <c r="BZ27" s="111">
        <v>18.673285198555956</v>
      </c>
      <c r="CA27" s="111">
        <v>16.529280439635926</v>
      </c>
      <c r="CB27" s="111">
        <v>17.574584176713898</v>
      </c>
      <c r="CC27" s="133">
        <v>0</v>
      </c>
      <c r="CD27" s="133">
        <v>0</v>
      </c>
      <c r="CE27" s="133">
        <v>0</v>
      </c>
      <c r="CF27" s="189"/>
      <c r="CG27" s="189"/>
    </row>
    <row r="28" spans="1:85" s="69" customFormat="1" ht="27" customHeight="1">
      <c r="A28" s="94">
        <v>19</v>
      </c>
      <c r="B28" s="176" t="s">
        <v>83</v>
      </c>
      <c r="C28" s="77">
        <f>Board!AP27</f>
        <v>148796</v>
      </c>
      <c r="D28" s="77">
        <f>Board!AQ27</f>
        <v>188110</v>
      </c>
      <c r="E28" s="77">
        <f>Board!AR27</f>
        <v>336906</v>
      </c>
      <c r="F28" s="77">
        <v>21583</v>
      </c>
      <c r="G28" s="77">
        <v>33461</v>
      </c>
      <c r="H28" s="77">
        <v>55044</v>
      </c>
      <c r="I28" s="77">
        <v>38572</v>
      </c>
      <c r="J28" s="77">
        <v>45326</v>
      </c>
      <c r="K28" s="77">
        <v>83898</v>
      </c>
      <c r="L28" s="77">
        <v>64490</v>
      </c>
      <c r="M28" s="77">
        <v>85210</v>
      </c>
      <c r="N28" s="77">
        <v>149700</v>
      </c>
      <c r="O28" s="127"/>
      <c r="P28" s="127"/>
      <c r="Q28" s="127">
        <v>0</v>
      </c>
      <c r="R28" s="111">
        <v>14.505094222962983</v>
      </c>
      <c r="S28" s="111">
        <v>17.78799638509383</v>
      </c>
      <c r="T28" s="111">
        <v>16.338088368862532</v>
      </c>
      <c r="U28" s="111">
        <v>25.922739858598348</v>
      </c>
      <c r="V28" s="111">
        <v>24.095476051246614</v>
      </c>
      <c r="W28" s="111">
        <v>24.902495057968693</v>
      </c>
      <c r="X28" s="111">
        <v>43.341218849969081</v>
      </c>
      <c r="Y28" s="111">
        <v>45.29796395725905</v>
      </c>
      <c r="Z28" s="111">
        <v>44.433758971345121</v>
      </c>
      <c r="AA28" s="133">
        <v>0</v>
      </c>
      <c r="AB28" s="133">
        <v>0</v>
      </c>
      <c r="AC28" s="133">
        <v>0</v>
      </c>
      <c r="AD28" s="77">
        <f>Board!CI27</f>
        <v>11176</v>
      </c>
      <c r="AE28" s="77">
        <f>Board!CJ27</f>
        <v>15910</v>
      </c>
      <c r="AF28" s="77">
        <f>Board!CK27</f>
        <v>27086</v>
      </c>
      <c r="AG28" s="77">
        <v>2836</v>
      </c>
      <c r="AH28" s="77">
        <v>4317</v>
      </c>
      <c r="AI28" s="77">
        <v>7153</v>
      </c>
      <c r="AJ28" s="77">
        <v>3411</v>
      </c>
      <c r="AK28" s="77">
        <v>4713</v>
      </c>
      <c r="AL28" s="77">
        <v>8124</v>
      </c>
      <c r="AM28" s="77">
        <v>3563</v>
      </c>
      <c r="AN28" s="77">
        <v>5520</v>
      </c>
      <c r="AO28" s="77">
        <v>9083</v>
      </c>
      <c r="AP28" s="127"/>
      <c r="AQ28" s="127"/>
      <c r="AR28" s="127">
        <v>0</v>
      </c>
      <c r="AS28" s="111">
        <v>25.375805297065138</v>
      </c>
      <c r="AT28" s="111">
        <v>27.133878064110622</v>
      </c>
      <c r="AU28" s="111">
        <v>26.408476703832235</v>
      </c>
      <c r="AV28" s="111">
        <v>30.520758768790262</v>
      </c>
      <c r="AW28" s="111">
        <v>29.622878692646136</v>
      </c>
      <c r="AX28" s="111">
        <v>29.993354500479953</v>
      </c>
      <c r="AY28" s="111">
        <v>31.880816034359341</v>
      </c>
      <c r="AZ28" s="111">
        <v>34.695160276555626</v>
      </c>
      <c r="BA28" s="111">
        <v>33.533928966994019</v>
      </c>
      <c r="BB28" s="133">
        <v>0</v>
      </c>
      <c r="BC28" s="133">
        <v>0</v>
      </c>
      <c r="BD28" s="133">
        <v>0</v>
      </c>
      <c r="BE28" s="77">
        <f>Board!EB27</f>
        <v>1299</v>
      </c>
      <c r="BF28" s="77">
        <f>Board!EC27</f>
        <v>1866</v>
      </c>
      <c r="BG28" s="77">
        <f>Board!ED27</f>
        <v>3165</v>
      </c>
      <c r="BH28" s="77">
        <v>509</v>
      </c>
      <c r="BI28" s="77">
        <v>652</v>
      </c>
      <c r="BJ28" s="77">
        <v>1161</v>
      </c>
      <c r="BK28" s="77">
        <v>340</v>
      </c>
      <c r="BL28" s="77">
        <v>460</v>
      </c>
      <c r="BM28" s="77">
        <v>800</v>
      </c>
      <c r="BN28" s="77">
        <v>336</v>
      </c>
      <c r="BO28" s="77">
        <v>618</v>
      </c>
      <c r="BP28" s="97">
        <v>954</v>
      </c>
      <c r="BQ28" s="127"/>
      <c r="BR28" s="127"/>
      <c r="BS28" s="127">
        <v>0</v>
      </c>
      <c r="BT28" s="111">
        <v>39.183987682832949</v>
      </c>
      <c r="BU28" s="111">
        <v>34.941050375133976</v>
      </c>
      <c r="BV28" s="111">
        <v>36.682464454976305</v>
      </c>
      <c r="BW28" s="111">
        <v>26.173979984603541</v>
      </c>
      <c r="BX28" s="111">
        <v>24.65166130760986</v>
      </c>
      <c r="BY28" s="111">
        <v>25.276461295418642</v>
      </c>
      <c r="BZ28" s="111">
        <v>25.866050808314089</v>
      </c>
      <c r="CA28" s="111">
        <v>33.118971061093248</v>
      </c>
      <c r="CB28" s="111">
        <v>30.142180094786731</v>
      </c>
      <c r="CC28" s="133">
        <v>0</v>
      </c>
      <c r="CD28" s="133">
        <v>0</v>
      </c>
      <c r="CE28" s="133">
        <v>0</v>
      </c>
      <c r="CF28" s="189"/>
      <c r="CG28" s="189"/>
    </row>
    <row r="29" spans="1:85" s="69" customFormat="1" ht="43.5" customHeight="1">
      <c r="A29" s="94">
        <v>20</v>
      </c>
      <c r="B29" s="176" t="s">
        <v>44</v>
      </c>
      <c r="C29" s="77">
        <f>Board!AP28</f>
        <v>649062</v>
      </c>
      <c r="D29" s="77">
        <f>Board!AQ28</f>
        <v>541750</v>
      </c>
      <c r="E29" s="77">
        <f>Board!AR28</f>
        <v>1190812</v>
      </c>
      <c r="F29" s="77">
        <v>181968</v>
      </c>
      <c r="G29" s="77">
        <v>188304</v>
      </c>
      <c r="H29" s="77">
        <v>370272</v>
      </c>
      <c r="I29" s="77">
        <v>154779</v>
      </c>
      <c r="J29" s="77">
        <v>151723</v>
      </c>
      <c r="K29" s="77">
        <v>306502</v>
      </c>
      <c r="L29" s="77">
        <v>263709</v>
      </c>
      <c r="M29" s="77">
        <v>184788</v>
      </c>
      <c r="N29" s="77">
        <v>448497</v>
      </c>
      <c r="O29" s="77">
        <v>38147</v>
      </c>
      <c r="P29" s="77">
        <v>11953</v>
      </c>
      <c r="Q29" s="77">
        <v>50100</v>
      </c>
      <c r="R29" s="111">
        <v>28.119016897556151</v>
      </c>
      <c r="S29" s="111">
        <v>34.799835891673716</v>
      </c>
      <c r="T29" s="111">
        <v>31.161355314283888</v>
      </c>
      <c r="U29" s="111">
        <v>23.917575158197284</v>
      </c>
      <c r="V29" s="111">
        <v>28.039422959641918</v>
      </c>
      <c r="W29" s="111">
        <v>25.794598907124062</v>
      </c>
      <c r="X29" s="111">
        <v>40.750229859302927</v>
      </c>
      <c r="Y29" s="111">
        <v>34.150055626808793</v>
      </c>
      <c r="Z29" s="111">
        <v>37.744615780805411</v>
      </c>
      <c r="AA29" s="111">
        <v>5.894751481530129</v>
      </c>
      <c r="AB29" s="111">
        <v>2.2089941711975101</v>
      </c>
      <c r="AC29" s="111">
        <v>4.2163163869955671</v>
      </c>
      <c r="AD29" s="77">
        <f>Board!CI28</f>
        <v>83991</v>
      </c>
      <c r="AE29" s="77">
        <f>Board!CJ28</f>
        <v>71543</v>
      </c>
      <c r="AF29" s="77">
        <f>Board!CK28</f>
        <v>155534</v>
      </c>
      <c r="AG29" s="77">
        <v>30930</v>
      </c>
      <c r="AH29" s="77">
        <v>29965</v>
      </c>
      <c r="AI29" s="77">
        <v>60895</v>
      </c>
      <c r="AJ29" s="77">
        <v>15503</v>
      </c>
      <c r="AK29" s="77">
        <v>15698</v>
      </c>
      <c r="AL29" s="77">
        <v>31201</v>
      </c>
      <c r="AM29" s="77">
        <v>29034</v>
      </c>
      <c r="AN29" s="77">
        <v>22428</v>
      </c>
      <c r="AO29" s="77">
        <v>51462</v>
      </c>
      <c r="AP29" s="77">
        <v>6709</v>
      </c>
      <c r="AQ29" s="77">
        <v>2447</v>
      </c>
      <c r="AR29" s="77">
        <v>9156</v>
      </c>
      <c r="AS29" s="111">
        <v>36.873666265304422</v>
      </c>
      <c r="AT29" s="111">
        <v>41.904988322821538</v>
      </c>
      <c r="AU29" s="111">
        <v>39.188997863412872</v>
      </c>
      <c r="AV29" s="111">
        <v>18.482135406111041</v>
      </c>
      <c r="AW29" s="111">
        <v>21.953095501139746</v>
      </c>
      <c r="AX29" s="111">
        <v>20.079414111771822</v>
      </c>
      <c r="AY29" s="111">
        <v>34.613321252727083</v>
      </c>
      <c r="AZ29" s="111">
        <v>31.364761491881911</v>
      </c>
      <c r="BA29" s="111">
        <v>33.118387520271831</v>
      </c>
      <c r="BB29" s="111">
        <v>7.998235595665288</v>
      </c>
      <c r="BC29" s="111">
        <v>3.4220425972282431</v>
      </c>
      <c r="BD29" s="111">
        <v>5.892346899374469</v>
      </c>
      <c r="BE29" s="77">
        <f>Board!EB28</f>
        <v>39615</v>
      </c>
      <c r="BF29" s="77">
        <f>Board!EC28</f>
        <v>30586</v>
      </c>
      <c r="BG29" s="77">
        <f>Board!ED28</f>
        <v>70201</v>
      </c>
      <c r="BH29" s="77">
        <v>22090</v>
      </c>
      <c r="BI29" s="77">
        <v>18713</v>
      </c>
      <c r="BJ29" s="77">
        <v>40803</v>
      </c>
      <c r="BK29" s="77">
        <v>3439</v>
      </c>
      <c r="BL29" s="77">
        <v>2945</v>
      </c>
      <c r="BM29" s="77">
        <v>6384</v>
      </c>
      <c r="BN29" s="77">
        <v>12030</v>
      </c>
      <c r="BO29" s="77">
        <v>8106</v>
      </c>
      <c r="BP29" s="77">
        <v>20136</v>
      </c>
      <c r="BQ29" s="77">
        <v>1491</v>
      </c>
      <c r="BR29" s="77">
        <v>496</v>
      </c>
      <c r="BS29" s="77">
        <v>1987</v>
      </c>
      <c r="BT29" s="111">
        <v>55.761706424334221</v>
      </c>
      <c r="BU29" s="111">
        <v>61.181586346694566</v>
      </c>
      <c r="BV29" s="111">
        <v>58.123103659492031</v>
      </c>
      <c r="BW29" s="111">
        <v>8.6810551558753009</v>
      </c>
      <c r="BX29" s="111">
        <v>9.6285882429869876</v>
      </c>
      <c r="BY29" s="111">
        <v>9.0938875514593818</v>
      </c>
      <c r="BZ29" s="111">
        <v>30.367285119273003</v>
      </c>
      <c r="CA29" s="111">
        <v>26.502321323481329</v>
      </c>
      <c r="CB29" s="111">
        <v>28.683352089001581</v>
      </c>
      <c r="CC29" s="111">
        <v>3.7637258614161304</v>
      </c>
      <c r="CD29" s="111">
        <v>1.6216569672399137</v>
      </c>
      <c r="CE29" s="111">
        <v>2.8304440107690776</v>
      </c>
      <c r="CF29" s="189"/>
      <c r="CG29" s="189"/>
    </row>
    <row r="30" spans="1:85" s="71" customFormat="1" ht="27.75" customHeight="1">
      <c r="A30" s="94">
        <v>21</v>
      </c>
      <c r="B30" s="176" t="s">
        <v>45</v>
      </c>
      <c r="C30" s="77">
        <f>Board!AP29</f>
        <v>282801</v>
      </c>
      <c r="D30" s="77">
        <f>Board!AQ29</f>
        <v>225832</v>
      </c>
      <c r="E30" s="77">
        <f>Board!AR29</f>
        <v>508633</v>
      </c>
      <c r="F30" s="77">
        <v>42201</v>
      </c>
      <c r="G30" s="77">
        <v>54430</v>
      </c>
      <c r="H30" s="77">
        <v>96631</v>
      </c>
      <c r="I30" s="77">
        <v>38974</v>
      </c>
      <c r="J30" s="77">
        <v>36011</v>
      </c>
      <c r="K30" s="77">
        <v>74985</v>
      </c>
      <c r="L30" s="77">
        <v>135918</v>
      </c>
      <c r="M30" s="77">
        <v>90253</v>
      </c>
      <c r="N30" s="77">
        <v>226171</v>
      </c>
      <c r="O30" s="77">
        <v>1287</v>
      </c>
      <c r="P30" s="77">
        <v>718</v>
      </c>
      <c r="Q30" s="77">
        <v>2005</v>
      </c>
      <c r="R30" s="111">
        <v>14.922507346155069</v>
      </c>
      <c r="S30" s="111">
        <v>24.101987318006305</v>
      </c>
      <c r="T30" s="111">
        <v>18.998177467840272</v>
      </c>
      <c r="U30" s="111">
        <v>13.781422272198471</v>
      </c>
      <c r="V30" s="111">
        <v>15.945924403981719</v>
      </c>
      <c r="W30" s="111">
        <v>14.742456741894451</v>
      </c>
      <c r="X30" s="111">
        <v>48.061357633105963</v>
      </c>
      <c r="Y30" s="111">
        <v>39.964663998016221</v>
      </c>
      <c r="Z30" s="111">
        <v>44.466442405427884</v>
      </c>
      <c r="AA30" s="111">
        <v>0.45509032853490616</v>
      </c>
      <c r="AB30" s="111">
        <v>0.31793545644549931</v>
      </c>
      <c r="AC30" s="111">
        <v>0.39419384900311227</v>
      </c>
      <c r="AD30" s="77">
        <f>Board!CI29</f>
        <v>42110</v>
      </c>
      <c r="AE30" s="77">
        <f>Board!CJ29</f>
        <v>30499</v>
      </c>
      <c r="AF30" s="77">
        <f>Board!CK29</f>
        <v>72609</v>
      </c>
      <c r="AG30" s="77">
        <v>7832</v>
      </c>
      <c r="AH30" s="77">
        <v>8086</v>
      </c>
      <c r="AI30" s="77">
        <v>15918</v>
      </c>
      <c r="AJ30" s="77">
        <v>4531</v>
      </c>
      <c r="AK30" s="77">
        <v>4140</v>
      </c>
      <c r="AL30" s="77">
        <v>8671</v>
      </c>
      <c r="AM30" s="77">
        <v>19258</v>
      </c>
      <c r="AN30" s="77">
        <v>11482</v>
      </c>
      <c r="AO30" s="77">
        <v>30740</v>
      </c>
      <c r="AP30" s="77">
        <v>166</v>
      </c>
      <c r="AQ30" s="77">
        <v>154</v>
      </c>
      <c r="AR30" s="77">
        <v>320</v>
      </c>
      <c r="AS30" s="111">
        <v>18.598907622892423</v>
      </c>
      <c r="AT30" s="111">
        <v>26.512344667038263</v>
      </c>
      <c r="AU30" s="111">
        <v>21.922902119571955</v>
      </c>
      <c r="AV30" s="111">
        <v>10.759914509617667</v>
      </c>
      <c r="AW30" s="111">
        <v>13.574215548050756</v>
      </c>
      <c r="AX30" s="111">
        <v>11.942045751904033</v>
      </c>
      <c r="AY30" s="111">
        <v>45.732605081928284</v>
      </c>
      <c r="AZ30" s="111">
        <v>37.647135971671204</v>
      </c>
      <c r="BA30" s="111">
        <v>42.336349488355438</v>
      </c>
      <c r="BB30" s="111">
        <v>0.39420565186416529</v>
      </c>
      <c r="BC30" s="111">
        <v>0.50493458801927926</v>
      </c>
      <c r="BD30" s="111">
        <v>0.44071671555867725</v>
      </c>
      <c r="BE30" s="77">
        <f>Board!EB29</f>
        <v>32927</v>
      </c>
      <c r="BF30" s="77">
        <f>Board!EC29</f>
        <v>27672</v>
      </c>
      <c r="BG30" s="77">
        <f>Board!ED29</f>
        <v>60599</v>
      </c>
      <c r="BH30" s="77">
        <v>7955</v>
      </c>
      <c r="BI30" s="77">
        <v>8790</v>
      </c>
      <c r="BJ30" s="77">
        <v>16745</v>
      </c>
      <c r="BK30" s="77">
        <v>2335</v>
      </c>
      <c r="BL30" s="77">
        <v>1495</v>
      </c>
      <c r="BM30" s="77">
        <v>3830</v>
      </c>
      <c r="BN30" s="77">
        <v>12097</v>
      </c>
      <c r="BO30" s="77">
        <v>9410</v>
      </c>
      <c r="BP30" s="77">
        <v>21507</v>
      </c>
      <c r="BQ30" s="77">
        <v>219</v>
      </c>
      <c r="BR30" s="77">
        <v>108</v>
      </c>
      <c r="BS30" s="77">
        <v>327</v>
      </c>
      <c r="BT30" s="111">
        <v>24.159504358125552</v>
      </c>
      <c r="BU30" s="111">
        <v>31.764960971379008</v>
      </c>
      <c r="BV30" s="111">
        <v>27.632469182659779</v>
      </c>
      <c r="BW30" s="111">
        <v>7.0914447110274246</v>
      </c>
      <c r="BX30" s="111">
        <v>5.4025729979762929</v>
      </c>
      <c r="BY30" s="111">
        <v>6.3202363075298269</v>
      </c>
      <c r="BZ30" s="111">
        <v>36.738846539314245</v>
      </c>
      <c r="CA30" s="111">
        <v>34.005492917028036</v>
      </c>
      <c r="CB30" s="111">
        <v>35.490684664763442</v>
      </c>
      <c r="CC30" s="111">
        <v>0.66510766240471353</v>
      </c>
      <c r="CD30" s="111">
        <v>0.3902862098872506</v>
      </c>
      <c r="CE30" s="111">
        <v>0.5396128648987607</v>
      </c>
      <c r="CF30" s="189"/>
      <c r="CG30" s="189"/>
    </row>
    <row r="31" spans="1:85" s="69" customFormat="1" ht="29.25" customHeight="1">
      <c r="A31" s="94">
        <v>22</v>
      </c>
      <c r="B31" s="176" t="str">
        <f>[2]Board!B31</f>
        <v>Council of Higher Secondary Education, Imphal, Manipur</v>
      </c>
      <c r="C31" s="77">
        <f>Board!AP30</f>
        <v>9407</v>
      </c>
      <c r="D31" s="77">
        <f>Board!AQ30</f>
        <v>9102</v>
      </c>
      <c r="E31" s="77">
        <f>Board!AR30</f>
        <v>18509</v>
      </c>
      <c r="F31" s="77">
        <v>2013</v>
      </c>
      <c r="G31" s="77">
        <v>2091</v>
      </c>
      <c r="H31" s="77">
        <f t="shared" ref="H31" si="72">F31+G31</f>
        <v>4104</v>
      </c>
      <c r="I31" s="77">
        <v>214</v>
      </c>
      <c r="J31" s="77">
        <v>135</v>
      </c>
      <c r="K31" s="77">
        <f t="shared" ref="K31" si="73">I31+J31</f>
        <v>349</v>
      </c>
      <c r="L31" s="77">
        <v>7180</v>
      </c>
      <c r="M31" s="77">
        <v>6876</v>
      </c>
      <c r="N31" s="77">
        <f t="shared" ref="N31" si="74">L31+M31</f>
        <v>14056</v>
      </c>
      <c r="O31" s="127"/>
      <c r="P31" s="127"/>
      <c r="Q31" s="127">
        <f t="shared" ref="Q31" si="75">O31+P31</f>
        <v>0</v>
      </c>
      <c r="R31" s="111">
        <f t="shared" ref="R31:T31" si="76">IF(C31=0,"",F31/C31%)</f>
        <v>21.398958222600193</v>
      </c>
      <c r="S31" s="111">
        <f t="shared" si="76"/>
        <v>22.972972972972975</v>
      </c>
      <c r="T31" s="111">
        <f t="shared" si="76"/>
        <v>22.172996920417095</v>
      </c>
      <c r="U31" s="111">
        <f t="shared" ref="U31:W31" si="77">IF(C31=0,"",I31/C31%)</f>
        <v>2.2749016689699162</v>
      </c>
      <c r="V31" s="111">
        <f t="shared" si="77"/>
        <v>1.4831905075807514</v>
      </c>
      <c r="W31" s="111">
        <f t="shared" si="77"/>
        <v>1.8855691825598357</v>
      </c>
      <c r="X31" s="111">
        <f t="shared" ref="X31:Z31" si="78">IF(C31=0,"",L31/C31%)</f>
        <v>76.326140108429897</v>
      </c>
      <c r="Y31" s="111">
        <f t="shared" si="78"/>
        <v>75.543836519446273</v>
      </c>
      <c r="Z31" s="111">
        <f t="shared" si="78"/>
        <v>75.941433897023074</v>
      </c>
      <c r="AA31" s="133">
        <f t="shared" ref="AA31:AC31" si="79">IF(C31=0,"",O31/C31%)</f>
        <v>0</v>
      </c>
      <c r="AB31" s="133">
        <f t="shared" si="79"/>
        <v>0</v>
      </c>
      <c r="AC31" s="133">
        <f t="shared" si="79"/>
        <v>0</v>
      </c>
      <c r="AD31" s="77">
        <f>Board!CI30</f>
        <v>390</v>
      </c>
      <c r="AE31" s="77">
        <f>Board!CJ30</f>
        <v>395</v>
      </c>
      <c r="AF31" s="77">
        <f>Board!CK30</f>
        <v>785</v>
      </c>
      <c r="AG31" s="77">
        <v>55</v>
      </c>
      <c r="AH31" s="77">
        <v>39</v>
      </c>
      <c r="AI31" s="77">
        <f t="shared" ref="AI31" si="80">AG31+AH31</f>
        <v>94</v>
      </c>
      <c r="AJ31" s="77">
        <v>5</v>
      </c>
      <c r="AK31" s="77">
        <v>2</v>
      </c>
      <c r="AL31" s="77">
        <f t="shared" ref="AL31" si="81">AJ31+AK31</f>
        <v>7</v>
      </c>
      <c r="AM31" s="77">
        <v>330</v>
      </c>
      <c r="AN31" s="77">
        <v>354</v>
      </c>
      <c r="AO31" s="77">
        <f t="shared" ref="AO31" si="82">AM31+AN31</f>
        <v>684</v>
      </c>
      <c r="AP31" s="127"/>
      <c r="AQ31" s="127"/>
      <c r="AR31" s="127">
        <f t="shared" ref="AR31" si="83">AP31+AQ31</f>
        <v>0</v>
      </c>
      <c r="AS31" s="111">
        <f t="shared" ref="AS31:AU31" si="84">IF(AD31=0,"",AG31/AD31%)</f>
        <v>14.102564102564102</v>
      </c>
      <c r="AT31" s="111">
        <f t="shared" si="84"/>
        <v>9.8734177215189867</v>
      </c>
      <c r="AU31" s="111">
        <f t="shared" si="84"/>
        <v>11.974522292993631</v>
      </c>
      <c r="AV31" s="111">
        <f t="shared" ref="AV31:AX31" si="85">IF(AD31=0,"",AJ31/AD31%)</f>
        <v>1.2820512820512822</v>
      </c>
      <c r="AW31" s="111">
        <f t="shared" si="85"/>
        <v>0.50632911392405056</v>
      </c>
      <c r="AX31" s="111">
        <f t="shared" si="85"/>
        <v>0.89171974522292996</v>
      </c>
      <c r="AY31" s="111">
        <f t="shared" ref="AY31:BA31" si="86">IF(AD31=0,"",AM31/AD31%)</f>
        <v>84.615384615384613</v>
      </c>
      <c r="AZ31" s="111">
        <f t="shared" si="86"/>
        <v>89.620253164556956</v>
      </c>
      <c r="BA31" s="111">
        <f t="shared" si="86"/>
        <v>87.133757961783445</v>
      </c>
      <c r="BB31" s="133">
        <f t="shared" ref="BB31:BD31" si="87">IF(AD31=0,"",AP31/AD31%)</f>
        <v>0</v>
      </c>
      <c r="BC31" s="133">
        <f t="shared" si="87"/>
        <v>0</v>
      </c>
      <c r="BD31" s="133">
        <f t="shared" si="87"/>
        <v>0</v>
      </c>
      <c r="BE31" s="77">
        <f>Board!EB30</f>
        <v>3400</v>
      </c>
      <c r="BF31" s="77">
        <f>Board!EC30</f>
        <v>3379</v>
      </c>
      <c r="BG31" s="77">
        <f>Board!ED30</f>
        <v>6779</v>
      </c>
      <c r="BH31" s="77">
        <v>1625</v>
      </c>
      <c r="BI31" s="77">
        <v>1635</v>
      </c>
      <c r="BJ31" s="77">
        <f t="shared" ref="BJ31" si="88">BH31+BI31</f>
        <v>3260</v>
      </c>
      <c r="BK31" s="77">
        <v>156</v>
      </c>
      <c r="BL31" s="77">
        <v>70</v>
      </c>
      <c r="BM31" s="77">
        <f t="shared" ref="BM31" si="89">BK31+BL31</f>
        <v>226</v>
      </c>
      <c r="BN31" s="77">
        <v>1619</v>
      </c>
      <c r="BO31" s="77">
        <v>1674</v>
      </c>
      <c r="BP31" s="77">
        <f t="shared" ref="BP31" si="90">BN31+BO31</f>
        <v>3293</v>
      </c>
      <c r="BQ31" s="127"/>
      <c r="BR31" s="127"/>
      <c r="BS31" s="127">
        <f t="shared" ref="BS31" si="91">BQ31+BR31</f>
        <v>0</v>
      </c>
      <c r="BT31" s="111">
        <f t="shared" ref="BT31:BV31" si="92">IF(BE31=0,"",BH31/BE31%)</f>
        <v>47.794117647058826</v>
      </c>
      <c r="BU31" s="111">
        <f t="shared" si="92"/>
        <v>48.387096774193552</v>
      </c>
      <c r="BV31" s="111">
        <f t="shared" si="92"/>
        <v>48.089688744652598</v>
      </c>
      <c r="BW31" s="111">
        <f t="shared" ref="BW31:BY31" si="93">IF(BE31=0,"",BK31/BE31%)</f>
        <v>4.5882352941176467</v>
      </c>
      <c r="BX31" s="111">
        <f t="shared" si="93"/>
        <v>2.0716188221367271</v>
      </c>
      <c r="BY31" s="111">
        <f t="shared" si="93"/>
        <v>3.3338250479421743</v>
      </c>
      <c r="BZ31" s="111">
        <f t="shared" ref="BZ31:CB31" si="94">IF(BE31=0,"",BN31/BE31%)</f>
        <v>47.617647058823529</v>
      </c>
      <c r="CA31" s="111">
        <f t="shared" si="94"/>
        <v>49.541284403669728</v>
      </c>
      <c r="CB31" s="111">
        <f t="shared" si="94"/>
        <v>48.576486207405217</v>
      </c>
      <c r="CC31" s="133">
        <f t="shared" ref="CC31:CE31" si="95">IF(BE31=0,"",BQ31/BE31%)</f>
        <v>0</v>
      </c>
      <c r="CD31" s="133">
        <f t="shared" si="95"/>
        <v>0</v>
      </c>
      <c r="CE31" s="133">
        <f t="shared" si="95"/>
        <v>0</v>
      </c>
      <c r="CF31" s="189"/>
      <c r="CG31" s="189"/>
    </row>
    <row r="32" spans="1:85" s="69" customFormat="1" ht="28.5" customHeight="1">
      <c r="A32" s="94">
        <v>23</v>
      </c>
      <c r="B32" s="176" t="s">
        <v>47</v>
      </c>
      <c r="C32" s="77">
        <f>Board!AP31</f>
        <v>8632</v>
      </c>
      <c r="D32" s="77">
        <f>Board!AQ31</f>
        <v>10929</v>
      </c>
      <c r="E32" s="77">
        <f>Board!AR31</f>
        <v>19561</v>
      </c>
      <c r="F32" s="77">
        <v>6355</v>
      </c>
      <c r="G32" s="77">
        <v>8930</v>
      </c>
      <c r="H32" s="77">
        <v>15285</v>
      </c>
      <c r="I32" s="77">
        <v>1038</v>
      </c>
      <c r="J32" s="77">
        <v>686</v>
      </c>
      <c r="K32" s="77">
        <v>1724</v>
      </c>
      <c r="L32" s="77">
        <v>1234</v>
      </c>
      <c r="M32" s="77">
        <v>1309</v>
      </c>
      <c r="N32" s="77">
        <v>2543</v>
      </c>
      <c r="O32" s="77">
        <v>5</v>
      </c>
      <c r="P32" s="77">
        <v>4</v>
      </c>
      <c r="Q32" s="77">
        <v>9</v>
      </c>
      <c r="R32" s="111">
        <v>73.621408711770158</v>
      </c>
      <c r="S32" s="111">
        <v>81.709214017750938</v>
      </c>
      <c r="T32" s="111">
        <v>78.140176882572462</v>
      </c>
      <c r="U32" s="111">
        <v>12.025023169601484</v>
      </c>
      <c r="V32" s="111">
        <v>6.2768780309268912</v>
      </c>
      <c r="W32" s="111">
        <v>8.813455344818772</v>
      </c>
      <c r="X32" s="111">
        <v>14.295644114921224</v>
      </c>
      <c r="Y32" s="111">
        <v>11.977308079421721</v>
      </c>
      <c r="Z32" s="111">
        <v>13.000357854915391</v>
      </c>
      <c r="AA32" s="111">
        <v>5.792400370713624E-2</v>
      </c>
      <c r="AB32" s="111">
        <v>3.6599871900448347E-2</v>
      </c>
      <c r="AC32" s="111">
        <v>4.6009917693369456E-2</v>
      </c>
      <c r="AD32" s="77">
        <f>Board!CI31</f>
        <v>65</v>
      </c>
      <c r="AE32" s="77">
        <f>Board!CJ31</f>
        <v>67</v>
      </c>
      <c r="AF32" s="77">
        <f>Board!CK31</f>
        <v>132</v>
      </c>
      <c r="AG32" s="77">
        <v>33</v>
      </c>
      <c r="AH32" s="77">
        <v>49</v>
      </c>
      <c r="AI32" s="77">
        <v>82</v>
      </c>
      <c r="AJ32" s="77">
        <v>17</v>
      </c>
      <c r="AK32" s="77">
        <v>9</v>
      </c>
      <c r="AL32" s="77">
        <v>26</v>
      </c>
      <c r="AM32" s="77">
        <v>15</v>
      </c>
      <c r="AN32" s="77">
        <v>9</v>
      </c>
      <c r="AO32" s="77">
        <v>24</v>
      </c>
      <c r="AP32" s="127"/>
      <c r="AQ32" s="127"/>
      <c r="AR32" s="127">
        <v>0</v>
      </c>
      <c r="AS32" s="111">
        <v>50.769230769230766</v>
      </c>
      <c r="AT32" s="111">
        <v>73.134328358208947</v>
      </c>
      <c r="AU32" s="111">
        <v>62.121212121212118</v>
      </c>
      <c r="AV32" s="111">
        <v>26.153846153846153</v>
      </c>
      <c r="AW32" s="111">
        <v>13.432835820895521</v>
      </c>
      <c r="AX32" s="111">
        <v>19.696969696969695</v>
      </c>
      <c r="AY32" s="111">
        <v>23.076923076923077</v>
      </c>
      <c r="AZ32" s="111">
        <v>13.432835820895521</v>
      </c>
      <c r="BA32" s="111">
        <v>18.18181818181818</v>
      </c>
      <c r="BB32" s="133"/>
      <c r="BC32" s="133"/>
      <c r="BD32" s="133"/>
      <c r="BE32" s="77">
        <f>Board!EB31</f>
        <v>7608</v>
      </c>
      <c r="BF32" s="77">
        <f>Board!EC31</f>
        <v>10028</v>
      </c>
      <c r="BG32" s="77">
        <f>Board!ED31</f>
        <v>17636</v>
      </c>
      <c r="BH32" s="77">
        <v>5907</v>
      </c>
      <c r="BI32" s="77">
        <v>8390</v>
      </c>
      <c r="BJ32" s="77">
        <v>14297</v>
      </c>
      <c r="BK32" s="77">
        <v>691</v>
      </c>
      <c r="BL32" s="77">
        <v>474</v>
      </c>
      <c r="BM32" s="77">
        <v>1165</v>
      </c>
      <c r="BN32" s="77">
        <v>1005</v>
      </c>
      <c r="BO32" s="77">
        <v>1160</v>
      </c>
      <c r="BP32" s="77">
        <v>2165</v>
      </c>
      <c r="BQ32" s="77">
        <v>5</v>
      </c>
      <c r="BR32" s="77">
        <v>4</v>
      </c>
      <c r="BS32" s="77">
        <v>9</v>
      </c>
      <c r="BT32" s="111">
        <v>77.64195583596215</v>
      </c>
      <c r="BU32" s="111">
        <v>83.665735939369767</v>
      </c>
      <c r="BV32" s="111">
        <v>81.067135404853701</v>
      </c>
      <c r="BW32" s="111">
        <v>9.0825446898002102</v>
      </c>
      <c r="BX32" s="111">
        <v>4.7267650578380538</v>
      </c>
      <c r="BY32" s="111">
        <v>6.605806305284645</v>
      </c>
      <c r="BZ32" s="111">
        <v>13.209779179810726</v>
      </c>
      <c r="CA32" s="111">
        <v>11.567610690067809</v>
      </c>
      <c r="CB32" s="111">
        <v>12.27602630982082</v>
      </c>
      <c r="CC32" s="111">
        <v>6.572029442691904E-2</v>
      </c>
      <c r="CD32" s="111">
        <v>3.9888312724371759E-2</v>
      </c>
      <c r="CE32" s="111">
        <v>5.1031980040825577E-2</v>
      </c>
      <c r="CF32" s="189"/>
      <c r="CG32" s="189"/>
    </row>
    <row r="33" spans="1:85" s="69" customFormat="1" ht="30.75" customHeight="1">
      <c r="A33" s="94">
        <v>24</v>
      </c>
      <c r="B33" s="176" t="str">
        <f>[2]Board!B33</f>
        <v>Mizoram Board of School Education</v>
      </c>
      <c r="C33" s="77">
        <f>Board!AP32</f>
        <v>3807</v>
      </c>
      <c r="D33" s="77">
        <f>Board!AQ32</f>
        <v>3833</v>
      </c>
      <c r="E33" s="77">
        <f>Board!AR32</f>
        <v>7640</v>
      </c>
      <c r="F33" s="77">
        <v>2581</v>
      </c>
      <c r="G33" s="77">
        <v>2712</v>
      </c>
      <c r="H33" s="77">
        <f t="shared" ref="H33" si="96">F33+G33</f>
        <v>5293</v>
      </c>
      <c r="I33" s="77">
        <v>226</v>
      </c>
      <c r="J33" s="77">
        <v>218</v>
      </c>
      <c r="K33" s="77">
        <f t="shared" ref="K33" si="97">I33+J33</f>
        <v>444</v>
      </c>
      <c r="L33" s="77">
        <v>842</v>
      </c>
      <c r="M33" s="77">
        <v>760</v>
      </c>
      <c r="N33" s="77">
        <f t="shared" ref="N33" si="98">L33+M33</f>
        <v>1602</v>
      </c>
      <c r="O33" s="97">
        <v>131</v>
      </c>
      <c r="P33" s="97">
        <v>113</v>
      </c>
      <c r="Q33" s="97">
        <f t="shared" ref="Q33" si="99">O33+P33</f>
        <v>244</v>
      </c>
      <c r="R33" s="111">
        <f t="shared" ref="R33:T33" si="100">IF(C33=0,"",F33/C33%)</f>
        <v>67.79616495928552</v>
      </c>
      <c r="S33" s="111">
        <f t="shared" si="100"/>
        <v>70.753978606835375</v>
      </c>
      <c r="T33" s="111">
        <f t="shared" si="100"/>
        <v>69.280104712041876</v>
      </c>
      <c r="U33" s="111">
        <f t="shared" ref="U33:W33" si="101">IF(C33=0,"",I33/C33%)</f>
        <v>5.9364328867874967</v>
      </c>
      <c r="V33" s="111">
        <f t="shared" si="101"/>
        <v>5.6874510827028439</v>
      </c>
      <c r="W33" s="111">
        <f t="shared" si="101"/>
        <v>5.811518324607329</v>
      </c>
      <c r="X33" s="111">
        <f t="shared" ref="X33:Z33" si="102">IF(C33=0,"",L33/C33%)</f>
        <v>22.117152613606514</v>
      </c>
      <c r="Y33" s="111">
        <f t="shared" si="102"/>
        <v>19.827811114009915</v>
      </c>
      <c r="Z33" s="111">
        <f t="shared" si="102"/>
        <v>20.968586387434552</v>
      </c>
      <c r="AA33" s="102">
        <f t="shared" ref="AA33:AC33" si="103">IF(C33=0,"",O33/C33%)</f>
        <v>3.4410296821644337</v>
      </c>
      <c r="AB33" s="102">
        <f t="shared" si="103"/>
        <v>2.948082441951474</v>
      </c>
      <c r="AC33" s="102">
        <f t="shared" si="103"/>
        <v>3.1937172774869107</v>
      </c>
      <c r="AD33" s="77">
        <f>Board!CI32</f>
        <v>17</v>
      </c>
      <c r="AE33" s="77">
        <f>Board!CJ32</f>
        <v>11</v>
      </c>
      <c r="AF33" s="77">
        <f>Board!CK32</f>
        <v>28</v>
      </c>
      <c r="AG33" s="97">
        <v>5</v>
      </c>
      <c r="AH33" s="97">
        <v>5</v>
      </c>
      <c r="AI33" s="97">
        <f t="shared" ref="AI33" si="104">AG33+AH33</f>
        <v>10</v>
      </c>
      <c r="AJ33" s="144">
        <v>0</v>
      </c>
      <c r="AK33" s="144">
        <v>0</v>
      </c>
      <c r="AL33" s="144">
        <v>0</v>
      </c>
      <c r="AM33" s="97">
        <v>8</v>
      </c>
      <c r="AN33" s="97">
        <v>2</v>
      </c>
      <c r="AO33" s="97">
        <f t="shared" ref="AO33" si="105">AM33+AN33</f>
        <v>10</v>
      </c>
      <c r="AP33" s="178"/>
      <c r="AQ33" s="178"/>
      <c r="AR33" s="178"/>
      <c r="AS33" s="174">
        <f t="shared" ref="AS33:AU33" si="106">IF(AD33=0,"",AG33/AD33%)</f>
        <v>29.411764705882351</v>
      </c>
      <c r="AT33" s="174">
        <f t="shared" si="106"/>
        <v>45.454545454545453</v>
      </c>
      <c r="AU33" s="174">
        <f t="shared" si="106"/>
        <v>35.714285714285708</v>
      </c>
      <c r="AV33" s="174">
        <f t="shared" ref="AV33:AX33" si="107">IF(AD33=0,"",AJ33/AD33%)</f>
        <v>0</v>
      </c>
      <c r="AW33" s="174">
        <f t="shared" si="107"/>
        <v>0</v>
      </c>
      <c r="AX33" s="174">
        <f t="shared" si="107"/>
        <v>0</v>
      </c>
      <c r="AY33" s="174">
        <f t="shared" ref="AY33:BA33" si="108">IF(AD33=0,"",AM33/AD33%)</f>
        <v>47.058823529411761</v>
      </c>
      <c r="AZ33" s="174">
        <f t="shared" si="108"/>
        <v>18.181818181818183</v>
      </c>
      <c r="BA33" s="174">
        <f t="shared" si="108"/>
        <v>35.714285714285708</v>
      </c>
      <c r="BB33" s="179"/>
      <c r="BC33" s="179"/>
      <c r="BD33" s="179"/>
      <c r="BE33" s="77">
        <f>Board!EB32</f>
        <v>3605</v>
      </c>
      <c r="BF33" s="77">
        <f>Board!EC32</f>
        <v>3672</v>
      </c>
      <c r="BG33" s="77">
        <f>Board!ED32</f>
        <v>7277</v>
      </c>
      <c r="BH33" s="77">
        <v>2001</v>
      </c>
      <c r="BI33" s="97">
        <v>2278</v>
      </c>
      <c r="BJ33" s="97">
        <f t="shared" ref="BJ33" si="109">BH33+BI33</f>
        <v>4279</v>
      </c>
      <c r="BK33" s="97">
        <v>183</v>
      </c>
      <c r="BL33" s="97">
        <v>190</v>
      </c>
      <c r="BM33" s="97">
        <f t="shared" ref="BM33" si="110">BK33+BL33</f>
        <v>373</v>
      </c>
      <c r="BN33" s="97">
        <v>639</v>
      </c>
      <c r="BO33" s="97">
        <v>625</v>
      </c>
      <c r="BP33" s="97">
        <f t="shared" ref="BP33" si="111">BN33+BO33</f>
        <v>1264</v>
      </c>
      <c r="BQ33" s="178"/>
      <c r="BR33" s="178"/>
      <c r="BS33" s="178"/>
      <c r="BT33" s="102">
        <f t="shared" ref="BT33:BV33" si="112">IF(BE33=0,"",BH33/BE33%)</f>
        <v>55.506241331484055</v>
      </c>
      <c r="BU33" s="102">
        <f t="shared" si="112"/>
        <v>62.037037037037038</v>
      </c>
      <c r="BV33" s="102">
        <f t="shared" si="112"/>
        <v>58.801703998900649</v>
      </c>
      <c r="BW33" s="102">
        <f t="shared" ref="BW33:BY33" si="113">IF(BE33=0,"",BK33/BE33%)</f>
        <v>5.0762829403606107</v>
      </c>
      <c r="BX33" s="102">
        <f t="shared" si="113"/>
        <v>5.1742919389978219</v>
      </c>
      <c r="BY33" s="102">
        <f t="shared" si="113"/>
        <v>5.125738628555724</v>
      </c>
      <c r="BZ33" s="102">
        <f t="shared" ref="BZ33:CB33" si="114">IF(BE33=0,"",BN33/BE33%)</f>
        <v>17.725381414701804</v>
      </c>
      <c r="CA33" s="102">
        <f t="shared" si="114"/>
        <v>17.020697167755991</v>
      </c>
      <c r="CB33" s="102">
        <f t="shared" si="114"/>
        <v>17.369795245293393</v>
      </c>
      <c r="CC33" s="180"/>
      <c r="CD33" s="180"/>
      <c r="CE33" s="180"/>
      <c r="CF33" s="189"/>
      <c r="CG33" s="189"/>
    </row>
    <row r="34" spans="1:85" s="69" customFormat="1" ht="27.75" customHeight="1">
      <c r="A34" s="94">
        <v>25</v>
      </c>
      <c r="B34" s="176" t="s">
        <v>49</v>
      </c>
      <c r="C34" s="77">
        <f>Board!AP33</f>
        <v>4645</v>
      </c>
      <c r="D34" s="77">
        <f>Board!AQ33</f>
        <v>5106</v>
      </c>
      <c r="E34" s="77">
        <f>Board!AR33</f>
        <v>9751</v>
      </c>
      <c r="F34" s="77">
        <v>3096</v>
      </c>
      <c r="G34" s="77">
        <v>3860</v>
      </c>
      <c r="H34" s="77">
        <v>6956</v>
      </c>
      <c r="I34" s="77">
        <v>483</v>
      </c>
      <c r="J34" s="77">
        <v>340</v>
      </c>
      <c r="K34" s="77">
        <v>823</v>
      </c>
      <c r="L34" s="77">
        <v>1066</v>
      </c>
      <c r="M34" s="77">
        <v>906</v>
      </c>
      <c r="N34" s="77">
        <v>1972</v>
      </c>
      <c r="O34" s="127"/>
      <c r="P34" s="127"/>
      <c r="Q34" s="127">
        <v>0</v>
      </c>
      <c r="R34" s="111">
        <v>66.652314316469315</v>
      </c>
      <c r="S34" s="111">
        <v>75.59733646690168</v>
      </c>
      <c r="T34" s="111">
        <v>71.33627320274843</v>
      </c>
      <c r="U34" s="111">
        <v>10.398277717976319</v>
      </c>
      <c r="V34" s="111">
        <v>6.6588327457892671</v>
      </c>
      <c r="W34" s="111">
        <v>8.4401599835914265</v>
      </c>
      <c r="X34" s="111">
        <v>22.949407965554357</v>
      </c>
      <c r="Y34" s="111">
        <v>17.743830787309047</v>
      </c>
      <c r="Z34" s="111">
        <v>20.223566813660135</v>
      </c>
      <c r="AA34" s="133">
        <v>0</v>
      </c>
      <c r="AB34" s="133">
        <v>0</v>
      </c>
      <c r="AC34" s="133">
        <v>0</v>
      </c>
      <c r="AD34" s="181">
        <f>Board!CI33</f>
        <v>0</v>
      </c>
      <c r="AE34" s="181">
        <f>Board!CJ33</f>
        <v>0</v>
      </c>
      <c r="AF34" s="181">
        <f>Board!CK33</f>
        <v>0</v>
      </c>
      <c r="AG34" s="127"/>
      <c r="AH34" s="127"/>
      <c r="AI34" s="127">
        <v>0</v>
      </c>
      <c r="AJ34" s="127"/>
      <c r="AK34" s="127"/>
      <c r="AL34" s="127">
        <v>0</v>
      </c>
      <c r="AM34" s="127"/>
      <c r="AN34" s="127"/>
      <c r="AO34" s="127">
        <v>0</v>
      </c>
      <c r="AP34" s="127"/>
      <c r="AQ34" s="127"/>
      <c r="AR34" s="127">
        <v>0</v>
      </c>
      <c r="AS34" s="133" t="s">
        <v>91</v>
      </c>
      <c r="AT34" s="133" t="s">
        <v>91</v>
      </c>
      <c r="AU34" s="133" t="s">
        <v>91</v>
      </c>
      <c r="AV34" s="133" t="s">
        <v>91</v>
      </c>
      <c r="AW34" s="133" t="s">
        <v>91</v>
      </c>
      <c r="AX34" s="133" t="s">
        <v>91</v>
      </c>
      <c r="AY34" s="133" t="s">
        <v>91</v>
      </c>
      <c r="AZ34" s="133" t="s">
        <v>91</v>
      </c>
      <c r="BA34" s="133" t="s">
        <v>91</v>
      </c>
      <c r="BB34" s="133" t="s">
        <v>91</v>
      </c>
      <c r="BC34" s="133" t="s">
        <v>91</v>
      </c>
      <c r="BD34" s="133" t="s">
        <v>91</v>
      </c>
      <c r="BE34" s="77">
        <f>Board!EB33</f>
        <v>4169</v>
      </c>
      <c r="BF34" s="77">
        <f>Board!EC33</f>
        <v>4688</v>
      </c>
      <c r="BG34" s="77">
        <f>Board!ED33</f>
        <v>8857</v>
      </c>
      <c r="BH34" s="77">
        <v>2988</v>
      </c>
      <c r="BI34" s="77">
        <v>3677</v>
      </c>
      <c r="BJ34" s="77">
        <v>6665</v>
      </c>
      <c r="BK34" s="77">
        <v>276</v>
      </c>
      <c r="BL34" s="77">
        <v>177</v>
      </c>
      <c r="BM34" s="77">
        <v>453</v>
      </c>
      <c r="BN34" s="77">
        <v>904</v>
      </c>
      <c r="BO34" s="77">
        <v>834</v>
      </c>
      <c r="BP34" s="77">
        <v>1738</v>
      </c>
      <c r="BQ34" s="127"/>
      <c r="BR34" s="127"/>
      <c r="BS34" s="127">
        <v>0</v>
      </c>
      <c r="BT34" s="111">
        <v>71.671863756296474</v>
      </c>
      <c r="BU34" s="111">
        <v>78.434300341296918</v>
      </c>
      <c r="BV34" s="111">
        <v>75.251213729253706</v>
      </c>
      <c r="BW34" s="111">
        <v>6.6202926361237706</v>
      </c>
      <c r="BX34" s="111">
        <v>3.7755972696245732</v>
      </c>
      <c r="BY34" s="111">
        <v>5.1145986225584288</v>
      </c>
      <c r="BZ34" s="111">
        <v>21.683857040057568</v>
      </c>
      <c r="CA34" s="111">
        <v>17.790102389078498</v>
      </c>
      <c r="CB34" s="111">
        <v>19.622897143502318</v>
      </c>
      <c r="CC34" s="133">
        <v>0</v>
      </c>
      <c r="CD34" s="133">
        <v>0</v>
      </c>
      <c r="CE34" s="133">
        <v>0</v>
      </c>
      <c r="CF34" s="189"/>
      <c r="CG34" s="189"/>
    </row>
    <row r="35" spans="1:85" s="120" customFormat="1" ht="30.75" customHeight="1">
      <c r="A35" s="94">
        <v>26</v>
      </c>
      <c r="B35" s="176" t="s">
        <v>84</v>
      </c>
      <c r="C35" s="77">
        <f>Board!AP34</f>
        <v>138401</v>
      </c>
      <c r="D35" s="77">
        <f>Board!AQ34</f>
        <v>143032</v>
      </c>
      <c r="E35" s="77">
        <f>Board!AR34</f>
        <v>281433</v>
      </c>
      <c r="F35" s="97">
        <v>69874</v>
      </c>
      <c r="G35" s="97">
        <v>98034</v>
      </c>
      <c r="H35" s="97">
        <v>167908</v>
      </c>
      <c r="I35" s="97">
        <v>14964</v>
      </c>
      <c r="J35" s="97">
        <v>7349</v>
      </c>
      <c r="K35" s="97">
        <v>22313</v>
      </c>
      <c r="L35" s="97">
        <v>45587</v>
      </c>
      <c r="M35" s="97">
        <v>29847</v>
      </c>
      <c r="N35" s="97">
        <v>75434</v>
      </c>
      <c r="O35" s="97">
        <v>3463</v>
      </c>
      <c r="P35" s="97">
        <v>3083</v>
      </c>
      <c r="Q35" s="97">
        <v>6546</v>
      </c>
      <c r="R35" s="102">
        <v>50.486629431868266</v>
      </c>
      <c r="S35" s="102">
        <v>68.539907153643938</v>
      </c>
      <c r="T35" s="102">
        <v>59.661802276207837</v>
      </c>
      <c r="U35" s="102">
        <v>10.812060606498507</v>
      </c>
      <c r="V35" s="102">
        <v>5.1380110744448793</v>
      </c>
      <c r="W35" s="102">
        <v>7.9283523964851312</v>
      </c>
      <c r="X35" s="102">
        <v>32.938345821200713</v>
      </c>
      <c r="Y35" s="102">
        <v>20.867358353375469</v>
      </c>
      <c r="Z35" s="102">
        <v>26.803537609306655</v>
      </c>
      <c r="AA35" s="102">
        <v>2.5021495509425509</v>
      </c>
      <c r="AB35" s="102">
        <v>2.1554617148610102</v>
      </c>
      <c r="AC35" s="102">
        <v>2.3259532464209953</v>
      </c>
      <c r="AD35" s="77">
        <f>Board!CI34</f>
        <v>19147</v>
      </c>
      <c r="AE35" s="77">
        <f>Board!CJ34</f>
        <v>18494</v>
      </c>
      <c r="AF35" s="77">
        <f>Board!CK34</f>
        <v>37641</v>
      </c>
      <c r="AG35" s="97">
        <v>11579</v>
      </c>
      <c r="AH35" s="97">
        <v>13854</v>
      </c>
      <c r="AI35" s="97">
        <v>25433</v>
      </c>
      <c r="AJ35" s="97">
        <v>1441</v>
      </c>
      <c r="AK35" s="97">
        <v>606</v>
      </c>
      <c r="AL35" s="97">
        <v>2047</v>
      </c>
      <c r="AM35" s="97">
        <v>4333</v>
      </c>
      <c r="AN35" s="97">
        <v>2710</v>
      </c>
      <c r="AO35" s="97">
        <v>7043</v>
      </c>
      <c r="AP35" s="127"/>
      <c r="AQ35" s="127"/>
      <c r="AR35" s="97">
        <v>969</v>
      </c>
      <c r="AS35" s="102">
        <v>60.474225727267978</v>
      </c>
      <c r="AT35" s="102">
        <v>74.910781875202773</v>
      </c>
      <c r="AU35" s="102">
        <v>67.567280359182803</v>
      </c>
      <c r="AV35" s="102">
        <v>7.5259831827440333</v>
      </c>
      <c r="AW35" s="102">
        <v>3.2767384016437764</v>
      </c>
      <c r="AX35" s="102">
        <v>5.4382189633644158</v>
      </c>
      <c r="AY35" s="102">
        <v>22.630177051235179</v>
      </c>
      <c r="AZ35" s="102">
        <v>14.653401103060451</v>
      </c>
      <c r="BA35" s="102">
        <v>18.71098004835153</v>
      </c>
      <c r="BB35" s="133">
        <v>0</v>
      </c>
      <c r="BC35" s="133">
        <v>0</v>
      </c>
      <c r="BD35" s="102">
        <v>2.5743205547142742</v>
      </c>
      <c r="BE35" s="77">
        <f>Board!EB34</f>
        <v>19778</v>
      </c>
      <c r="BF35" s="77">
        <f>Board!EC34</f>
        <v>19927</v>
      </c>
      <c r="BG35" s="77">
        <f>Board!ED34</f>
        <v>39705</v>
      </c>
      <c r="BH35" s="97">
        <v>11883</v>
      </c>
      <c r="BI35" s="97">
        <v>14040</v>
      </c>
      <c r="BJ35" s="97">
        <v>25923</v>
      </c>
      <c r="BK35" s="97">
        <v>1374</v>
      </c>
      <c r="BL35" s="97">
        <v>800</v>
      </c>
      <c r="BM35" s="97">
        <v>2174</v>
      </c>
      <c r="BN35" s="97">
        <v>3965</v>
      </c>
      <c r="BO35" s="97">
        <v>2955</v>
      </c>
      <c r="BP35" s="97">
        <v>6920</v>
      </c>
      <c r="BQ35" s="127"/>
      <c r="BR35" s="127"/>
      <c r="BS35" s="97">
        <v>710</v>
      </c>
      <c r="BT35" s="102">
        <v>60.081909192031553</v>
      </c>
      <c r="BU35" s="102">
        <v>70.457168665629538</v>
      </c>
      <c r="BV35" s="102">
        <v>65.289006422364935</v>
      </c>
      <c r="BW35" s="102">
        <v>6.9471129537870357</v>
      </c>
      <c r="BX35" s="102">
        <v>4.0146534852210563</v>
      </c>
      <c r="BY35" s="102">
        <v>5.4753809343911346</v>
      </c>
      <c r="BZ35" s="102">
        <v>20.047527555870158</v>
      </c>
      <c r="CA35" s="102">
        <v>14.829126311035278</v>
      </c>
      <c r="CB35" s="102">
        <v>17.4285354489359</v>
      </c>
      <c r="CC35" s="133">
        <v>0</v>
      </c>
      <c r="CD35" s="133">
        <v>0</v>
      </c>
      <c r="CE35" s="102">
        <v>1.7881878856567182</v>
      </c>
      <c r="CF35" s="189"/>
      <c r="CG35" s="189"/>
    </row>
    <row r="36" spans="1:85" s="69" customFormat="1" ht="30.75" customHeight="1">
      <c r="A36" s="94">
        <v>27</v>
      </c>
      <c r="B36" s="176" t="s">
        <v>50</v>
      </c>
      <c r="C36" s="77">
        <f>Board!AP35</f>
        <v>122954</v>
      </c>
      <c r="D36" s="77">
        <f>Board!AQ35</f>
        <v>117596</v>
      </c>
      <c r="E36" s="77">
        <f>Board!AR35</f>
        <v>240550</v>
      </c>
      <c r="F36" s="77">
        <v>80169</v>
      </c>
      <c r="G36" s="77">
        <v>81186</v>
      </c>
      <c r="H36" s="77">
        <v>161355</v>
      </c>
      <c r="I36" s="77">
        <v>12363</v>
      </c>
      <c r="J36" s="77">
        <v>12872</v>
      </c>
      <c r="K36" s="77">
        <v>25235</v>
      </c>
      <c r="L36" s="77">
        <v>19702</v>
      </c>
      <c r="M36" s="77">
        <v>21997</v>
      </c>
      <c r="N36" s="77">
        <v>41699</v>
      </c>
      <c r="O36" s="97">
        <v>8424</v>
      </c>
      <c r="P36" s="144">
        <v>0</v>
      </c>
      <c r="Q36" s="97">
        <v>8424</v>
      </c>
      <c r="R36" s="111">
        <v>65.202433430388609</v>
      </c>
      <c r="S36" s="111">
        <v>69.038062519133305</v>
      </c>
      <c r="T36" s="111">
        <v>67.077530658906667</v>
      </c>
      <c r="U36" s="111">
        <v>10.054979911186297</v>
      </c>
      <c r="V36" s="111">
        <v>10.94595054253546</v>
      </c>
      <c r="W36" s="111">
        <v>10.490542506755352</v>
      </c>
      <c r="X36" s="111">
        <v>16.02387884900044</v>
      </c>
      <c r="Y36" s="111">
        <v>18.705568216606007</v>
      </c>
      <c r="Z36" s="111">
        <v>17.334857617958843</v>
      </c>
      <c r="AA36" s="102">
        <v>6.8513427786001273</v>
      </c>
      <c r="AB36" s="173">
        <v>0</v>
      </c>
      <c r="AC36" s="102">
        <v>3.5019746414466848</v>
      </c>
      <c r="AD36" s="77">
        <f>Board!CI35</f>
        <v>34676</v>
      </c>
      <c r="AE36" s="77">
        <f>Board!CJ35</f>
        <v>38290</v>
      </c>
      <c r="AF36" s="77">
        <f>Board!CK35</f>
        <v>72966</v>
      </c>
      <c r="AG36" s="97">
        <v>25638</v>
      </c>
      <c r="AH36" s="97">
        <v>30629</v>
      </c>
      <c r="AI36" s="97">
        <v>56267</v>
      </c>
      <c r="AJ36" s="97">
        <v>1969</v>
      </c>
      <c r="AK36" s="97">
        <v>2373</v>
      </c>
      <c r="AL36" s="97">
        <v>4342</v>
      </c>
      <c r="AM36" s="97">
        <v>3216</v>
      </c>
      <c r="AN36" s="97">
        <v>3080</v>
      </c>
      <c r="AO36" s="97">
        <v>6296</v>
      </c>
      <c r="AP36" s="97">
        <v>3805</v>
      </c>
      <c r="AQ36" s="97">
        <v>2203</v>
      </c>
      <c r="AR36" s="97">
        <v>6008</v>
      </c>
      <c r="AS36" s="102">
        <v>73.935863421386557</v>
      </c>
      <c r="AT36" s="102">
        <v>79.992165056150441</v>
      </c>
      <c r="AU36" s="102">
        <v>77.113998300578359</v>
      </c>
      <c r="AV36" s="102">
        <v>5.6782789249048333</v>
      </c>
      <c r="AW36" s="102">
        <v>6.197440585009141</v>
      </c>
      <c r="AX36" s="102">
        <v>5.9507167721952694</v>
      </c>
      <c r="AY36" s="102">
        <v>9.2744261160456798</v>
      </c>
      <c r="AZ36" s="102">
        <v>8.0438756855575875</v>
      </c>
      <c r="BA36" s="102">
        <v>8.6286763698160787</v>
      </c>
      <c r="BB36" s="102">
        <v>10.973007267274197</v>
      </c>
      <c r="BC36" s="102">
        <v>5.7534604335335597</v>
      </c>
      <c r="BD36" s="102">
        <v>8.2339719869528274</v>
      </c>
      <c r="BE36" s="77">
        <f>Board!EB35</f>
        <v>57</v>
      </c>
      <c r="BF36" s="77">
        <f>Board!EC35</f>
        <v>33</v>
      </c>
      <c r="BG36" s="77">
        <f>Board!ED35</f>
        <v>90</v>
      </c>
      <c r="BH36" s="97">
        <v>45</v>
      </c>
      <c r="BI36" s="97">
        <v>24</v>
      </c>
      <c r="BJ36" s="97">
        <v>69</v>
      </c>
      <c r="BK36" s="97">
        <v>3</v>
      </c>
      <c r="BL36" s="97">
        <v>5</v>
      </c>
      <c r="BM36" s="97">
        <v>8</v>
      </c>
      <c r="BN36" s="97">
        <v>8</v>
      </c>
      <c r="BO36" s="97">
        <v>5</v>
      </c>
      <c r="BP36" s="97">
        <v>13</v>
      </c>
      <c r="BQ36" s="127"/>
      <c r="BR36" s="127"/>
      <c r="BS36" s="127"/>
      <c r="BT36" s="102">
        <v>78.947368421052644</v>
      </c>
      <c r="BU36" s="102">
        <v>78.787878787878782</v>
      </c>
      <c r="BV36" s="102">
        <v>78.888888888888886</v>
      </c>
      <c r="BW36" s="102">
        <v>5.2631578947368425</v>
      </c>
      <c r="BX36" s="102">
        <v>15.15151515151515</v>
      </c>
      <c r="BY36" s="102">
        <v>8.8888888888888893</v>
      </c>
      <c r="BZ36" s="102">
        <v>14.035087719298247</v>
      </c>
      <c r="CA36" s="102">
        <v>21.212121212121211</v>
      </c>
      <c r="CB36" s="102">
        <v>16.666666666666668</v>
      </c>
      <c r="CC36" s="133"/>
      <c r="CD36" s="133"/>
      <c r="CE36" s="133"/>
      <c r="CF36" s="189"/>
      <c r="CG36" s="189"/>
    </row>
    <row r="37" spans="1:85" s="69" customFormat="1" ht="30.75" customHeight="1">
      <c r="A37" s="94">
        <v>28</v>
      </c>
      <c r="B37" s="176" t="s">
        <v>51</v>
      </c>
      <c r="C37" s="77">
        <f>Board!AP36</f>
        <v>425381</v>
      </c>
      <c r="D37" s="77">
        <f>Board!AQ36</f>
        <v>286484</v>
      </c>
      <c r="E37" s="77">
        <f>Board!AR36</f>
        <v>711865</v>
      </c>
      <c r="F37" s="77">
        <v>255668</v>
      </c>
      <c r="G37" s="77">
        <v>216719</v>
      </c>
      <c r="H37" s="77">
        <v>472387</v>
      </c>
      <c r="I37" s="77">
        <v>34165</v>
      </c>
      <c r="J37" s="77">
        <v>17635</v>
      </c>
      <c r="K37" s="77">
        <v>51800</v>
      </c>
      <c r="L37" s="77">
        <v>120179</v>
      </c>
      <c r="M37" s="77">
        <v>42337</v>
      </c>
      <c r="N37" s="77">
        <v>162516</v>
      </c>
      <c r="O37" s="127"/>
      <c r="P37" s="127"/>
      <c r="Q37" s="127">
        <v>0</v>
      </c>
      <c r="R37" s="111">
        <v>60.10329563379652</v>
      </c>
      <c r="S37" s="111">
        <v>75.647854679493435</v>
      </c>
      <c r="T37" s="111">
        <v>66.359070891250454</v>
      </c>
      <c r="U37" s="111">
        <v>8.0316234152442156</v>
      </c>
      <c r="V37" s="111">
        <v>6.1556666340877673</v>
      </c>
      <c r="W37" s="111">
        <v>7.2766606027828313</v>
      </c>
      <c r="X37" s="111">
        <v>28.252084601804029</v>
      </c>
      <c r="Y37" s="111">
        <v>14.778137697044162</v>
      </c>
      <c r="Z37" s="111">
        <v>22.82960954675395</v>
      </c>
      <c r="AA37" s="133">
        <v>0</v>
      </c>
      <c r="AB37" s="133">
        <v>0</v>
      </c>
      <c r="AC37" s="133">
        <v>0</v>
      </c>
      <c r="AD37" s="77">
        <f>Board!CI36</f>
        <v>69166</v>
      </c>
      <c r="AE37" s="77">
        <f>Board!CJ36</f>
        <v>43741</v>
      </c>
      <c r="AF37" s="77">
        <f>Board!CK36</f>
        <v>112907</v>
      </c>
      <c r="AG37" s="77">
        <v>47518</v>
      </c>
      <c r="AH37" s="77">
        <v>35488</v>
      </c>
      <c r="AI37" s="77">
        <v>83006</v>
      </c>
      <c r="AJ37" s="77">
        <v>2963</v>
      </c>
      <c r="AK37" s="77">
        <v>1191</v>
      </c>
      <c r="AL37" s="77">
        <v>4154</v>
      </c>
      <c r="AM37" s="77">
        <v>15910</v>
      </c>
      <c r="AN37" s="77">
        <v>5179</v>
      </c>
      <c r="AO37" s="77">
        <v>21089</v>
      </c>
      <c r="AP37" s="127"/>
      <c r="AQ37" s="127"/>
      <c r="AR37" s="127">
        <v>0</v>
      </c>
      <c r="AS37" s="111">
        <v>68.701385073591069</v>
      </c>
      <c r="AT37" s="111">
        <v>81.132118607256345</v>
      </c>
      <c r="AU37" s="111">
        <v>73.517142426953157</v>
      </c>
      <c r="AV37" s="111">
        <v>4.2838967122574676</v>
      </c>
      <c r="AW37" s="111">
        <v>2.7228458425733293</v>
      </c>
      <c r="AX37" s="111">
        <v>3.679134154658259</v>
      </c>
      <c r="AY37" s="111">
        <v>23.002631350663624</v>
      </c>
      <c r="AZ37" s="111">
        <v>11.840149973708877</v>
      </c>
      <c r="BA37" s="111">
        <v>18.678204185745791</v>
      </c>
      <c r="BB37" s="133">
        <v>0</v>
      </c>
      <c r="BC37" s="133">
        <v>0</v>
      </c>
      <c r="BD37" s="133">
        <v>0</v>
      </c>
      <c r="BE37" s="77">
        <f>Board!EB36</f>
        <v>48408</v>
      </c>
      <c r="BF37" s="77">
        <f>Board!EC36</f>
        <v>33647</v>
      </c>
      <c r="BG37" s="77">
        <f>Board!ED36</f>
        <v>82055</v>
      </c>
      <c r="BH37" s="77">
        <v>34620</v>
      </c>
      <c r="BI37" s="77">
        <v>28446</v>
      </c>
      <c r="BJ37" s="77">
        <v>63066</v>
      </c>
      <c r="BK37" s="77">
        <v>837</v>
      </c>
      <c r="BL37" s="77">
        <v>283</v>
      </c>
      <c r="BM37" s="77">
        <v>1120</v>
      </c>
      <c r="BN37" s="77">
        <v>10412</v>
      </c>
      <c r="BO37" s="77">
        <v>3206</v>
      </c>
      <c r="BP37" s="77">
        <v>13618</v>
      </c>
      <c r="BQ37" s="127"/>
      <c r="BR37" s="127"/>
      <c r="BS37" s="127">
        <v>0</v>
      </c>
      <c r="BT37" s="111">
        <v>71.517104610808133</v>
      </c>
      <c r="BU37" s="111">
        <v>84.542455493803303</v>
      </c>
      <c r="BV37" s="111">
        <v>76.858204862592174</v>
      </c>
      <c r="BW37" s="111">
        <v>1.7290530490827962</v>
      </c>
      <c r="BX37" s="111">
        <v>0.84108538651291342</v>
      </c>
      <c r="BY37" s="111">
        <v>1.364938151240022</v>
      </c>
      <c r="BZ37" s="111">
        <v>21.508841513799371</v>
      </c>
      <c r="CA37" s="111">
        <v>9.5283383362558318</v>
      </c>
      <c r="CB37" s="111">
        <v>16.596185485345195</v>
      </c>
      <c r="CC37" s="133">
        <v>0</v>
      </c>
      <c r="CD37" s="133">
        <v>0</v>
      </c>
      <c r="CE37" s="133">
        <v>0</v>
      </c>
      <c r="CF37" s="189"/>
      <c r="CG37" s="189"/>
    </row>
    <row r="38" spans="1:85" s="69" customFormat="1" ht="28.5" customHeight="1">
      <c r="A38" s="94">
        <v>29</v>
      </c>
      <c r="B38" s="176" t="s">
        <v>52</v>
      </c>
      <c r="C38" s="77">
        <f>Board!AP37</f>
        <v>340112</v>
      </c>
      <c r="D38" s="77">
        <f>Board!AQ37</f>
        <v>420471</v>
      </c>
      <c r="E38" s="77">
        <f>Board!AR37</f>
        <v>760583</v>
      </c>
      <c r="F38" s="77">
        <v>4019</v>
      </c>
      <c r="G38" s="77">
        <v>6005</v>
      </c>
      <c r="H38" s="77">
        <v>10024</v>
      </c>
      <c r="I38" s="77">
        <v>67202</v>
      </c>
      <c r="J38" s="77">
        <v>94157</v>
      </c>
      <c r="K38" s="77">
        <v>161359</v>
      </c>
      <c r="L38" s="77">
        <v>238470</v>
      </c>
      <c r="M38" s="77">
        <v>298563</v>
      </c>
      <c r="N38" s="77">
        <v>537033</v>
      </c>
      <c r="O38" s="77">
        <v>30421</v>
      </c>
      <c r="P38" s="77">
        <v>21746</v>
      </c>
      <c r="Q38" s="77">
        <v>52167</v>
      </c>
      <c r="R38" s="111">
        <v>1.1816695676718258</v>
      </c>
      <c r="S38" s="111">
        <v>1.4281603249689039</v>
      </c>
      <c r="T38" s="111">
        <v>1.3179363724932058</v>
      </c>
      <c r="U38" s="111">
        <v>19.758785341299337</v>
      </c>
      <c r="V38" s="111">
        <v>22.393220935569872</v>
      </c>
      <c r="W38" s="111">
        <v>21.21517309747917</v>
      </c>
      <c r="X38" s="111">
        <v>70.115138542597734</v>
      </c>
      <c r="Y38" s="111">
        <v>71.006799517683746</v>
      </c>
      <c r="Z38" s="111">
        <v>70.60807301767197</v>
      </c>
      <c r="AA38" s="111">
        <v>8.9444065484311057</v>
      </c>
      <c r="AB38" s="111">
        <v>5.1718192217774828</v>
      </c>
      <c r="AC38" s="111">
        <v>6.8588175123556532</v>
      </c>
      <c r="AD38" s="77">
        <f>Board!CI37</f>
        <v>68583</v>
      </c>
      <c r="AE38" s="77">
        <f>Board!CJ37</f>
        <v>93765</v>
      </c>
      <c r="AF38" s="77">
        <f>Board!CK37</f>
        <v>162348</v>
      </c>
      <c r="AG38" s="77">
        <v>1490</v>
      </c>
      <c r="AH38" s="77">
        <v>2228</v>
      </c>
      <c r="AI38" s="77">
        <v>3718</v>
      </c>
      <c r="AJ38" s="77">
        <v>15942</v>
      </c>
      <c r="AK38" s="77">
        <v>22270</v>
      </c>
      <c r="AL38" s="77">
        <v>38212</v>
      </c>
      <c r="AM38" s="77">
        <v>42855</v>
      </c>
      <c r="AN38" s="77">
        <v>61939</v>
      </c>
      <c r="AO38" s="77">
        <v>104794</v>
      </c>
      <c r="AP38" s="77">
        <v>8296</v>
      </c>
      <c r="AQ38" s="77">
        <v>7328</v>
      </c>
      <c r="AR38" s="77">
        <v>15624</v>
      </c>
      <c r="AS38" s="111">
        <v>2.172550048845924</v>
      </c>
      <c r="AT38" s="111">
        <v>2.3761531488295207</v>
      </c>
      <c r="AU38" s="111">
        <v>2.2901421637470127</v>
      </c>
      <c r="AV38" s="111">
        <v>23.244827435370279</v>
      </c>
      <c r="AW38" s="111">
        <v>23.750866528022183</v>
      </c>
      <c r="AX38" s="111">
        <v>23.537093157907705</v>
      </c>
      <c r="AY38" s="111">
        <v>62.486330431739638</v>
      </c>
      <c r="AZ38" s="111">
        <v>66.05769743507706</v>
      </c>
      <c r="BA38" s="111">
        <v>64.548993520092637</v>
      </c>
      <c r="BB38" s="111">
        <v>12.096292084044149</v>
      </c>
      <c r="BC38" s="111">
        <v>7.8152828880712422</v>
      </c>
      <c r="BD38" s="111">
        <v>9.6237711582526426</v>
      </c>
      <c r="BE38" s="77">
        <f>Board!EB37</f>
        <v>2684</v>
      </c>
      <c r="BF38" s="77">
        <f>Board!EC37</f>
        <v>2897</v>
      </c>
      <c r="BG38" s="77">
        <f>Board!ED37</f>
        <v>5581</v>
      </c>
      <c r="BH38" s="77">
        <v>24</v>
      </c>
      <c r="BI38" s="77">
        <v>38</v>
      </c>
      <c r="BJ38" s="77">
        <v>62</v>
      </c>
      <c r="BK38" s="77">
        <v>577</v>
      </c>
      <c r="BL38" s="77">
        <v>571</v>
      </c>
      <c r="BM38" s="77">
        <v>1148</v>
      </c>
      <c r="BN38" s="77">
        <v>1912</v>
      </c>
      <c r="BO38" s="77">
        <v>2107</v>
      </c>
      <c r="BP38" s="77">
        <v>4019</v>
      </c>
      <c r="BQ38" s="77">
        <v>171</v>
      </c>
      <c r="BR38" s="77">
        <v>181</v>
      </c>
      <c r="BS38" s="77">
        <v>352</v>
      </c>
      <c r="BT38" s="111">
        <v>0.89418777943368111</v>
      </c>
      <c r="BU38" s="111">
        <v>1.3117017604418364</v>
      </c>
      <c r="BV38" s="111">
        <v>1.1109120229349578</v>
      </c>
      <c r="BW38" s="111">
        <v>21.497764530551414</v>
      </c>
      <c r="BX38" s="111">
        <v>19.710044874007593</v>
      </c>
      <c r="BY38" s="111">
        <v>20.56979036015051</v>
      </c>
      <c r="BZ38" s="111">
        <v>71.236959761549926</v>
      </c>
      <c r="CA38" s="111">
        <v>72.730410769761832</v>
      </c>
      <c r="CB38" s="111">
        <v>72.012184196380574</v>
      </c>
      <c r="CC38" s="111">
        <v>6.371087928464978</v>
      </c>
      <c r="CD38" s="111">
        <v>6.2478425957887476</v>
      </c>
      <c r="CE38" s="111">
        <v>6.3071134205339545</v>
      </c>
      <c r="CF38" s="189"/>
      <c r="CG38" s="189"/>
    </row>
    <row r="39" spans="1:85" s="69" customFormat="1" ht="27" customHeight="1">
      <c r="A39" s="94">
        <v>30</v>
      </c>
      <c r="B39" s="176" t="s">
        <v>53</v>
      </c>
      <c r="C39" s="77">
        <f>Board!AP38</f>
        <v>11890</v>
      </c>
      <c r="D39" s="77">
        <f>Board!AQ38</f>
        <v>9532</v>
      </c>
      <c r="E39" s="77">
        <f>Board!AR38</f>
        <v>21422</v>
      </c>
      <c r="F39" s="77">
        <v>9250</v>
      </c>
      <c r="G39" s="77">
        <v>8315</v>
      </c>
      <c r="H39" s="77">
        <v>17565</v>
      </c>
      <c r="I39" s="77">
        <v>747</v>
      </c>
      <c r="J39" s="77">
        <v>94</v>
      </c>
      <c r="K39" s="77">
        <v>841</v>
      </c>
      <c r="L39" s="77">
        <v>1893</v>
      </c>
      <c r="M39" s="77">
        <v>1123</v>
      </c>
      <c r="N39" s="77">
        <v>3016</v>
      </c>
      <c r="O39" s="127"/>
      <c r="P39" s="127"/>
      <c r="Q39" s="127">
        <v>0</v>
      </c>
      <c r="R39" s="111">
        <v>77.796467619848613</v>
      </c>
      <c r="S39" s="111">
        <v>87.232480067142262</v>
      </c>
      <c r="T39" s="111">
        <v>81.995145177854539</v>
      </c>
      <c r="U39" s="111">
        <v>6.2825904121110172</v>
      </c>
      <c r="V39" s="111">
        <v>0.98615190935795227</v>
      </c>
      <c r="W39" s="111">
        <v>3.9258706003174306</v>
      </c>
      <c r="X39" s="111">
        <v>15.920941968040369</v>
      </c>
      <c r="Y39" s="111">
        <v>11.781368023499791</v>
      </c>
      <c r="Z39" s="111">
        <v>14.078984221828028</v>
      </c>
      <c r="AA39" s="133">
        <v>0</v>
      </c>
      <c r="AB39" s="133">
        <v>0</v>
      </c>
      <c r="AC39" s="133">
        <v>0</v>
      </c>
      <c r="AD39" s="77">
        <f>Board!CI38</f>
        <v>1899</v>
      </c>
      <c r="AE39" s="77">
        <f>Board!CJ38</f>
        <v>1350</v>
      </c>
      <c r="AF39" s="77">
        <f>Board!CK38</f>
        <v>3249</v>
      </c>
      <c r="AG39" s="77">
        <v>1565</v>
      </c>
      <c r="AH39" s="77">
        <v>1194</v>
      </c>
      <c r="AI39" s="77">
        <v>2759</v>
      </c>
      <c r="AJ39" s="77">
        <v>70</v>
      </c>
      <c r="AK39" s="77">
        <v>8</v>
      </c>
      <c r="AL39" s="77">
        <v>78</v>
      </c>
      <c r="AM39" s="77">
        <v>264</v>
      </c>
      <c r="AN39" s="77">
        <v>148</v>
      </c>
      <c r="AO39" s="77">
        <v>412</v>
      </c>
      <c r="AP39" s="127"/>
      <c r="AQ39" s="127"/>
      <c r="AR39" s="127">
        <v>0</v>
      </c>
      <c r="AS39" s="111">
        <v>82.411795681937875</v>
      </c>
      <c r="AT39" s="111">
        <v>88.444444444444443</v>
      </c>
      <c r="AU39" s="111">
        <v>84.918436441982138</v>
      </c>
      <c r="AV39" s="111">
        <v>3.6861506055818856</v>
      </c>
      <c r="AW39" s="111">
        <v>0.59259259259259256</v>
      </c>
      <c r="AX39" s="111">
        <v>2.4007386888273312</v>
      </c>
      <c r="AY39" s="111">
        <v>13.902053712480255</v>
      </c>
      <c r="AZ39" s="111">
        <v>10.962962962962964</v>
      </c>
      <c r="BA39" s="111">
        <v>12.68082486919052</v>
      </c>
      <c r="BB39" s="133">
        <v>0</v>
      </c>
      <c r="BC39" s="133">
        <v>0</v>
      </c>
      <c r="BD39" s="133">
        <v>0</v>
      </c>
      <c r="BE39" s="77">
        <f>Board!EB38</f>
        <v>2007</v>
      </c>
      <c r="BF39" s="77">
        <f>Board!EC38</f>
        <v>1581</v>
      </c>
      <c r="BG39" s="77">
        <f>Board!ED38</f>
        <v>3588</v>
      </c>
      <c r="BH39" s="77">
        <v>1831</v>
      </c>
      <c r="BI39" s="77">
        <v>1471</v>
      </c>
      <c r="BJ39" s="77">
        <v>3302</v>
      </c>
      <c r="BK39" s="77">
        <v>88</v>
      </c>
      <c r="BL39" s="77">
        <v>13</v>
      </c>
      <c r="BM39" s="77">
        <v>101</v>
      </c>
      <c r="BN39" s="77">
        <v>88</v>
      </c>
      <c r="BO39" s="77">
        <v>97</v>
      </c>
      <c r="BP39" s="77">
        <v>185</v>
      </c>
      <c r="BQ39" s="127"/>
      <c r="BR39" s="127"/>
      <c r="BS39" s="127">
        <v>0</v>
      </c>
      <c r="BT39" s="111">
        <v>91.230692575984051</v>
      </c>
      <c r="BU39" s="111">
        <v>93.042378241619232</v>
      </c>
      <c r="BV39" s="111">
        <v>92.028985507246375</v>
      </c>
      <c r="BW39" s="111">
        <v>4.3846537120079718</v>
      </c>
      <c r="BX39" s="111">
        <v>0.82226438962681847</v>
      </c>
      <c r="BY39" s="111">
        <v>2.8149386845039017</v>
      </c>
      <c r="BZ39" s="111">
        <v>4.3846537120079718</v>
      </c>
      <c r="CA39" s="111">
        <v>6.1353573687539527</v>
      </c>
      <c r="CB39" s="111">
        <v>5.1560758082497209</v>
      </c>
      <c r="CC39" s="133">
        <v>0</v>
      </c>
      <c r="CD39" s="133">
        <v>0</v>
      </c>
      <c r="CE39" s="133">
        <v>0</v>
      </c>
      <c r="CF39" s="189"/>
      <c r="CG39" s="189"/>
    </row>
    <row r="40" spans="1:85" s="69" customFormat="1" ht="42" customHeight="1">
      <c r="A40" s="94">
        <v>31</v>
      </c>
      <c r="B40" s="176" t="s">
        <v>85</v>
      </c>
      <c r="C40" s="77">
        <f>Board!AP39</f>
        <v>1227300</v>
      </c>
      <c r="D40" s="77">
        <f>Board!AQ39</f>
        <v>1147918</v>
      </c>
      <c r="E40" s="77">
        <f>Board!AR39</f>
        <v>2375218</v>
      </c>
      <c r="F40" s="77">
        <v>286474</v>
      </c>
      <c r="G40" s="77">
        <v>819203</v>
      </c>
      <c r="H40" s="77">
        <v>1105677</v>
      </c>
      <c r="I40" s="77">
        <v>55846</v>
      </c>
      <c r="J40" s="77">
        <v>22359</v>
      </c>
      <c r="K40" s="77">
        <v>78205</v>
      </c>
      <c r="L40" s="77">
        <v>823070</v>
      </c>
      <c r="M40" s="77">
        <v>282209</v>
      </c>
      <c r="N40" s="77">
        <v>1105279</v>
      </c>
      <c r="O40" s="77">
        <v>20676</v>
      </c>
      <c r="P40" s="77">
        <v>23029</v>
      </c>
      <c r="Q40" s="77">
        <v>43705</v>
      </c>
      <c r="R40" s="111">
        <v>23.341807219098836</v>
      </c>
      <c r="S40" s="111">
        <v>71.364243787448231</v>
      </c>
      <c r="T40" s="111">
        <v>46.550548202312378</v>
      </c>
      <c r="U40" s="111">
        <v>4.5503136967326654</v>
      </c>
      <c r="V40" s="111">
        <v>1.9477872112816421</v>
      </c>
      <c r="W40" s="111">
        <v>3.2925398847600515</v>
      </c>
      <c r="X40" s="111">
        <v>67.063472663570437</v>
      </c>
      <c r="Y40" s="111">
        <v>24.584421535336148</v>
      </c>
      <c r="Z40" s="111">
        <v>46.533791845632692</v>
      </c>
      <c r="AA40" s="111">
        <v>1.6846736739183574</v>
      </c>
      <c r="AB40" s="111">
        <v>2.0061537496580764</v>
      </c>
      <c r="AC40" s="111">
        <v>1.8400416298630273</v>
      </c>
      <c r="AD40" s="77">
        <f>Board!CI39</f>
        <v>234462</v>
      </c>
      <c r="AE40" s="77">
        <f>Board!CJ39</f>
        <v>216278</v>
      </c>
      <c r="AF40" s="77">
        <f>Board!CK39</f>
        <v>450740</v>
      </c>
      <c r="AG40" s="77">
        <v>69479</v>
      </c>
      <c r="AH40" s="77">
        <v>169285</v>
      </c>
      <c r="AI40" s="77">
        <v>238764</v>
      </c>
      <c r="AJ40" s="77">
        <v>8446</v>
      </c>
      <c r="AK40" s="77">
        <v>2668</v>
      </c>
      <c r="AL40" s="77">
        <v>11114</v>
      </c>
      <c r="AM40" s="77">
        <v>144310</v>
      </c>
      <c r="AN40" s="77">
        <v>39596</v>
      </c>
      <c r="AO40" s="77">
        <v>183906</v>
      </c>
      <c r="AP40" s="77">
        <v>4498</v>
      </c>
      <c r="AQ40" s="77">
        <v>4571</v>
      </c>
      <c r="AR40" s="77">
        <v>9069</v>
      </c>
      <c r="AS40" s="111">
        <v>29.633373425117931</v>
      </c>
      <c r="AT40" s="111">
        <v>78.271946291347234</v>
      </c>
      <c r="AU40" s="111">
        <v>52.971557882593075</v>
      </c>
      <c r="AV40" s="111">
        <v>3.6022894968054526</v>
      </c>
      <c r="AW40" s="111">
        <v>1.2335974995145136</v>
      </c>
      <c r="AX40" s="111">
        <v>2.4657230332342372</v>
      </c>
      <c r="AY40" s="111">
        <v>61.549419522140049</v>
      </c>
      <c r="AZ40" s="111">
        <v>18.307918512285113</v>
      </c>
      <c r="BA40" s="111">
        <v>40.800905178151488</v>
      </c>
      <c r="BB40" s="111">
        <v>1.9184345437640216</v>
      </c>
      <c r="BC40" s="111">
        <v>2.1134835720692808</v>
      </c>
      <c r="BD40" s="111">
        <v>2.0120246705417757</v>
      </c>
      <c r="BE40" s="77">
        <f>Board!EB39</f>
        <v>8606</v>
      </c>
      <c r="BF40" s="77">
        <f>Board!EC39</f>
        <v>6933</v>
      </c>
      <c r="BG40" s="77">
        <f>Board!ED39</f>
        <v>15539</v>
      </c>
      <c r="BH40" s="77">
        <v>2044</v>
      </c>
      <c r="BI40" s="77">
        <v>4985</v>
      </c>
      <c r="BJ40" s="77">
        <v>7029</v>
      </c>
      <c r="BK40" s="77">
        <v>290</v>
      </c>
      <c r="BL40" s="77">
        <v>79</v>
      </c>
      <c r="BM40" s="77">
        <v>369</v>
      </c>
      <c r="BN40" s="77">
        <v>5975</v>
      </c>
      <c r="BO40" s="77">
        <v>1789</v>
      </c>
      <c r="BP40" s="77">
        <v>7764</v>
      </c>
      <c r="BQ40" s="77">
        <v>74</v>
      </c>
      <c r="BR40" s="77">
        <v>75</v>
      </c>
      <c r="BS40" s="77">
        <v>149</v>
      </c>
      <c r="BT40" s="111">
        <v>23.750871485010457</v>
      </c>
      <c r="BU40" s="111">
        <v>71.902495312274624</v>
      </c>
      <c r="BV40" s="111">
        <v>45.234571079220032</v>
      </c>
      <c r="BW40" s="111">
        <v>3.3697420404369045</v>
      </c>
      <c r="BX40" s="111">
        <v>1.1394778595124766</v>
      </c>
      <c r="BY40" s="111">
        <v>2.3746701846965701</v>
      </c>
      <c r="BZ40" s="111">
        <v>69.428305833139675</v>
      </c>
      <c r="CA40" s="111">
        <v>25.804125198326844</v>
      </c>
      <c r="CB40" s="111">
        <v>49.964605186948972</v>
      </c>
      <c r="CC40" s="111">
        <v>0.85986521031838248</v>
      </c>
      <c r="CD40" s="111">
        <v>1.0817827780181739</v>
      </c>
      <c r="CE40" s="111">
        <v>0.95887766265525465</v>
      </c>
      <c r="CF40" s="189"/>
      <c r="CG40" s="189"/>
    </row>
    <row r="41" spans="1:85" s="69" customFormat="1" ht="27.75" customHeight="1">
      <c r="A41" s="94">
        <v>32</v>
      </c>
      <c r="B41" s="176" t="s">
        <v>73</v>
      </c>
      <c r="C41" s="77">
        <f>Board!AP40</f>
        <v>51706</v>
      </c>
      <c r="D41" s="77">
        <f>Board!AQ40</f>
        <v>55007</v>
      </c>
      <c r="E41" s="77">
        <f>Board!AR40</f>
        <v>106713</v>
      </c>
      <c r="F41" s="77">
        <v>22020</v>
      </c>
      <c r="G41" s="77">
        <v>40858</v>
      </c>
      <c r="H41" s="77">
        <v>62878</v>
      </c>
      <c r="I41" s="77">
        <v>2249</v>
      </c>
      <c r="J41" s="77">
        <v>1083</v>
      </c>
      <c r="K41" s="77">
        <v>3332</v>
      </c>
      <c r="L41" s="77">
        <v>26640</v>
      </c>
      <c r="M41" s="77">
        <v>13029</v>
      </c>
      <c r="N41" s="77">
        <v>39669</v>
      </c>
      <c r="O41" s="127"/>
      <c r="P41" s="127"/>
      <c r="Q41" s="127">
        <v>0</v>
      </c>
      <c r="R41" s="111">
        <v>42.586933818125559</v>
      </c>
      <c r="S41" s="111">
        <v>74.277819186648969</v>
      </c>
      <c r="T41" s="111">
        <v>58.922530525802848</v>
      </c>
      <c r="U41" s="111">
        <v>4.3495919235678651</v>
      </c>
      <c r="V41" s="111">
        <v>1.96884032941262</v>
      </c>
      <c r="W41" s="111">
        <v>3.1223937102321178</v>
      </c>
      <c r="X41" s="111">
        <v>51.52206707151975</v>
      </c>
      <c r="Y41" s="111">
        <v>23.686076317559582</v>
      </c>
      <c r="Z41" s="111">
        <v>37.173540243456742</v>
      </c>
      <c r="AA41" s="133">
        <v>0</v>
      </c>
      <c r="AB41" s="133">
        <v>0</v>
      </c>
      <c r="AC41" s="133">
        <v>0</v>
      </c>
      <c r="AD41" s="77">
        <f>Board!CI40</f>
        <v>11461</v>
      </c>
      <c r="AE41" s="77">
        <f>Board!CJ40</f>
        <v>11839</v>
      </c>
      <c r="AF41" s="77">
        <f>Board!CK40</f>
        <v>23300</v>
      </c>
      <c r="AG41" s="77">
        <v>6057</v>
      </c>
      <c r="AH41" s="77">
        <v>9759</v>
      </c>
      <c r="AI41" s="77">
        <v>15816</v>
      </c>
      <c r="AJ41" s="77">
        <v>407</v>
      </c>
      <c r="AK41" s="77">
        <v>182</v>
      </c>
      <c r="AL41" s="77">
        <v>589</v>
      </c>
      <c r="AM41" s="77">
        <v>4781</v>
      </c>
      <c r="AN41" s="77">
        <v>1886</v>
      </c>
      <c r="AO41" s="77">
        <v>6667</v>
      </c>
      <c r="AP41" s="127"/>
      <c r="AQ41" s="127"/>
      <c r="AR41" s="127">
        <v>0</v>
      </c>
      <c r="AS41" s="111">
        <v>52.848791553965626</v>
      </c>
      <c r="AT41" s="111">
        <v>82.43094855984458</v>
      </c>
      <c r="AU41" s="111">
        <v>67.87982832618026</v>
      </c>
      <c r="AV41" s="111">
        <v>3.5511735450658755</v>
      </c>
      <c r="AW41" s="111">
        <v>1.5372920010135991</v>
      </c>
      <c r="AX41" s="111">
        <v>2.5278969957081543</v>
      </c>
      <c r="AY41" s="111">
        <v>41.715382601867205</v>
      </c>
      <c r="AZ41" s="111">
        <v>15.930399526987076</v>
      </c>
      <c r="BA41" s="111">
        <v>28.613733905579398</v>
      </c>
      <c r="BB41" s="133">
        <v>0</v>
      </c>
      <c r="BC41" s="133">
        <v>0</v>
      </c>
      <c r="BD41" s="133">
        <v>0</v>
      </c>
      <c r="BE41" s="77">
        <f>Board!EB40</f>
        <v>1709</v>
      </c>
      <c r="BF41" s="77">
        <f>Board!EC40</f>
        <v>1952</v>
      </c>
      <c r="BG41" s="77">
        <f>Board!ED40</f>
        <v>3661</v>
      </c>
      <c r="BH41" s="77">
        <v>789</v>
      </c>
      <c r="BI41" s="77">
        <v>1490</v>
      </c>
      <c r="BJ41" s="77">
        <v>2279</v>
      </c>
      <c r="BK41" s="77">
        <v>35</v>
      </c>
      <c r="BL41" s="77">
        <v>15</v>
      </c>
      <c r="BM41" s="77">
        <v>50</v>
      </c>
      <c r="BN41" s="77">
        <v>866</v>
      </c>
      <c r="BO41" s="77">
        <v>447</v>
      </c>
      <c r="BP41" s="77">
        <v>1313</v>
      </c>
      <c r="BQ41" s="127"/>
      <c r="BR41" s="127"/>
      <c r="BS41" s="127">
        <v>0</v>
      </c>
      <c r="BT41" s="111">
        <v>46.16734932709187</v>
      </c>
      <c r="BU41" s="111">
        <v>76.331967213114751</v>
      </c>
      <c r="BV41" s="111">
        <v>62.250751160885002</v>
      </c>
      <c r="BW41" s="111">
        <v>2.0479812755997662</v>
      </c>
      <c r="BX41" s="111">
        <v>0.76844262295081966</v>
      </c>
      <c r="BY41" s="111">
        <v>1.3657470636438132</v>
      </c>
      <c r="BZ41" s="111">
        <v>50.672908133411354</v>
      </c>
      <c r="CA41" s="111">
        <v>22.899590163934427</v>
      </c>
      <c r="CB41" s="111">
        <v>35.864517891286532</v>
      </c>
      <c r="CC41" s="133">
        <v>0</v>
      </c>
      <c r="CD41" s="133">
        <v>0</v>
      </c>
      <c r="CE41" s="133">
        <v>0</v>
      </c>
      <c r="CF41" s="189"/>
      <c r="CG41" s="189"/>
    </row>
    <row r="42" spans="1:85" s="69" customFormat="1" ht="36" customHeight="1">
      <c r="A42" s="94">
        <v>33</v>
      </c>
      <c r="B42" s="176" t="s">
        <v>54</v>
      </c>
      <c r="C42" s="77">
        <f>Board!AP41</f>
        <v>312513</v>
      </c>
      <c r="D42" s="77">
        <f>Board!AQ41</f>
        <v>305464</v>
      </c>
      <c r="E42" s="77">
        <f>Board!AR41</f>
        <v>617977</v>
      </c>
      <c r="F42" s="77">
        <v>203153</v>
      </c>
      <c r="G42" s="77">
        <v>234353</v>
      </c>
      <c r="H42" s="77">
        <f>F42+G42</f>
        <v>437506</v>
      </c>
      <c r="I42" s="77">
        <v>25494</v>
      </c>
      <c r="J42" s="77">
        <v>8163</v>
      </c>
      <c r="K42" s="77">
        <f>I42+J42</f>
        <v>33657</v>
      </c>
      <c r="L42" s="77">
        <v>47058</v>
      </c>
      <c r="M42" s="77">
        <v>26466</v>
      </c>
      <c r="N42" s="77">
        <f t="shared" ref="N42" si="115">L42+M42</f>
        <v>73524</v>
      </c>
      <c r="O42" s="127"/>
      <c r="P42" s="127"/>
      <c r="Q42" s="127">
        <f>O42+P42</f>
        <v>0</v>
      </c>
      <c r="R42" s="102">
        <f>IF(C42=0,"",F42/C42%)</f>
        <v>65.00625573976123</v>
      </c>
      <c r="S42" s="102">
        <f>IF(D42=0,"",G42/D42%)</f>
        <v>76.720333656339207</v>
      </c>
      <c r="T42" s="102">
        <f>IF(E42=0,"",H42/E42%)</f>
        <v>70.796485953360715</v>
      </c>
      <c r="U42" s="102">
        <f>IF(C42=0,"",I42/C42%)</f>
        <v>8.157740637989459</v>
      </c>
      <c r="V42" s="102">
        <f>IF(D42=0,"",J42/D42%)</f>
        <v>2.6723279993714479</v>
      </c>
      <c r="W42" s="102">
        <f>IF(E42=0,"",K42/E42%)</f>
        <v>5.4463191995818612</v>
      </c>
      <c r="X42" s="102">
        <f>IF(C42=0,"",L42/C42%)</f>
        <v>15.057933589962657</v>
      </c>
      <c r="Y42" s="102">
        <f>IF(D42=0,"",M42/D42%)</f>
        <v>8.6641961082156982</v>
      </c>
      <c r="Z42" s="102">
        <f>IF(E42=0,"",N42/E42%)</f>
        <v>11.897530166980324</v>
      </c>
      <c r="AA42" s="133">
        <f>IF(C42=0,"",O42/C42%)</f>
        <v>0</v>
      </c>
      <c r="AB42" s="133">
        <f>IF(D42=0,"",P42/D42%)</f>
        <v>0</v>
      </c>
      <c r="AC42" s="133">
        <f>IF(E42=0,"",Q42/E42%)</f>
        <v>0</v>
      </c>
      <c r="AD42" s="77">
        <f>Board!CI41</f>
        <v>84354</v>
      </c>
      <c r="AE42" s="77">
        <f>Board!CJ41</f>
        <v>72582</v>
      </c>
      <c r="AF42" s="77">
        <f>Board!CK41</f>
        <v>156936</v>
      </c>
      <c r="AG42" s="77">
        <v>62467</v>
      </c>
      <c r="AH42" s="77">
        <v>57379</v>
      </c>
      <c r="AI42" s="77">
        <v>119846</v>
      </c>
      <c r="AJ42" s="77">
        <v>3174</v>
      </c>
      <c r="AK42" s="77">
        <v>645</v>
      </c>
      <c r="AL42" s="77">
        <v>3819</v>
      </c>
      <c r="AM42" s="77">
        <v>6995</v>
      </c>
      <c r="AN42" s="77">
        <v>3118</v>
      </c>
      <c r="AO42" s="77">
        <v>10113</v>
      </c>
      <c r="AP42" s="127"/>
      <c r="AQ42" s="127"/>
      <c r="AR42" s="127">
        <v>0</v>
      </c>
      <c r="AS42" s="111">
        <v>74.05339402992152</v>
      </c>
      <c r="AT42" s="111">
        <v>79.054035435782964</v>
      </c>
      <c r="AU42" s="111">
        <v>76.366162002344907</v>
      </c>
      <c r="AV42" s="111">
        <v>3.7627142755530265</v>
      </c>
      <c r="AW42" s="111">
        <v>0.88865007853186739</v>
      </c>
      <c r="AX42" s="111">
        <v>2.433476066676862</v>
      </c>
      <c r="AY42" s="111">
        <v>8.2924342651208001</v>
      </c>
      <c r="AZ42" s="111">
        <v>4.2958309222672284</v>
      </c>
      <c r="BA42" s="111">
        <v>6.4440281388591529</v>
      </c>
      <c r="BB42" s="133">
        <v>0</v>
      </c>
      <c r="BC42" s="133">
        <v>0</v>
      </c>
      <c r="BD42" s="133">
        <v>0</v>
      </c>
      <c r="BE42" s="77">
        <f>Board!EB41</f>
        <v>14366</v>
      </c>
      <c r="BF42" s="77">
        <f>Board!EC41</f>
        <v>12284</v>
      </c>
      <c r="BG42" s="77">
        <f>Board!ED41</f>
        <v>26650</v>
      </c>
      <c r="BH42" s="77">
        <v>10196</v>
      </c>
      <c r="BI42" s="77">
        <v>8972</v>
      </c>
      <c r="BJ42" s="77">
        <v>19168</v>
      </c>
      <c r="BK42" s="77">
        <v>295</v>
      </c>
      <c r="BL42" s="77">
        <v>84</v>
      </c>
      <c r="BM42" s="77">
        <v>379</v>
      </c>
      <c r="BN42" s="77">
        <v>526</v>
      </c>
      <c r="BO42" s="77">
        <v>270</v>
      </c>
      <c r="BP42" s="77">
        <v>796</v>
      </c>
      <c r="BQ42" s="127"/>
      <c r="BR42" s="127"/>
      <c r="BS42" s="127">
        <v>0</v>
      </c>
      <c r="BT42" s="111">
        <v>70.97313100375888</v>
      </c>
      <c r="BU42" s="111">
        <v>73.038098339303161</v>
      </c>
      <c r="BV42" s="111">
        <v>71.924953095684799</v>
      </c>
      <c r="BW42" s="111">
        <v>2.0534595572880412</v>
      </c>
      <c r="BX42" s="111">
        <v>0.68381634646694889</v>
      </c>
      <c r="BY42" s="111">
        <v>1.422138836772983</v>
      </c>
      <c r="BZ42" s="111">
        <v>3.6614228038424059</v>
      </c>
      <c r="CA42" s="111">
        <v>2.1979811136437641</v>
      </c>
      <c r="CB42" s="111">
        <v>2.9868667917448404</v>
      </c>
      <c r="CC42" s="133">
        <v>0</v>
      </c>
      <c r="CD42" s="133">
        <v>0</v>
      </c>
      <c r="CE42" s="133">
        <v>0</v>
      </c>
      <c r="CF42" s="189"/>
      <c r="CG42" s="189"/>
    </row>
    <row r="43" spans="1:85" s="69" customFormat="1" ht="27" customHeight="1">
      <c r="A43" s="94">
        <v>34</v>
      </c>
      <c r="B43" s="176" t="s">
        <v>55</v>
      </c>
      <c r="C43" s="77">
        <f>Board!AP42</f>
        <v>1907</v>
      </c>
      <c r="D43" s="77">
        <f>Board!AQ42</f>
        <v>833</v>
      </c>
      <c r="E43" s="77">
        <f>Board!AR42</f>
        <v>2740</v>
      </c>
      <c r="F43" s="127"/>
      <c r="G43" s="127"/>
      <c r="H43" s="127">
        <v>0</v>
      </c>
      <c r="I43" s="127"/>
      <c r="J43" s="127"/>
      <c r="K43" s="127">
        <v>0</v>
      </c>
      <c r="L43" s="127"/>
      <c r="M43" s="127"/>
      <c r="N43" s="127">
        <v>0</v>
      </c>
      <c r="O43" s="127"/>
      <c r="P43" s="127"/>
      <c r="Q43" s="127">
        <v>0</v>
      </c>
      <c r="R43" s="133">
        <v>0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0</v>
      </c>
      <c r="Y43" s="133">
        <v>0</v>
      </c>
      <c r="Z43" s="133">
        <v>0</v>
      </c>
      <c r="AA43" s="133">
        <v>0</v>
      </c>
      <c r="AB43" s="133">
        <v>0</v>
      </c>
      <c r="AC43" s="133">
        <v>0</v>
      </c>
      <c r="AD43" s="181">
        <f>Board!CI42</f>
        <v>0</v>
      </c>
      <c r="AE43" s="181">
        <f>Board!CJ42</f>
        <v>0</v>
      </c>
      <c r="AF43" s="181">
        <f>Board!CK42</f>
        <v>0</v>
      </c>
      <c r="AG43" s="127"/>
      <c r="AH43" s="127"/>
      <c r="AI43" s="127">
        <v>0</v>
      </c>
      <c r="AJ43" s="127"/>
      <c r="AK43" s="127"/>
      <c r="AL43" s="127">
        <v>0</v>
      </c>
      <c r="AM43" s="127"/>
      <c r="AN43" s="127"/>
      <c r="AO43" s="127">
        <v>0</v>
      </c>
      <c r="AP43" s="127"/>
      <c r="AQ43" s="127"/>
      <c r="AR43" s="127">
        <v>0</v>
      </c>
      <c r="AS43" s="133" t="s">
        <v>91</v>
      </c>
      <c r="AT43" s="133" t="s">
        <v>91</v>
      </c>
      <c r="AU43" s="133" t="s">
        <v>91</v>
      </c>
      <c r="AV43" s="133" t="s">
        <v>91</v>
      </c>
      <c r="AW43" s="133" t="s">
        <v>91</v>
      </c>
      <c r="AX43" s="133" t="s">
        <v>91</v>
      </c>
      <c r="AY43" s="133" t="s">
        <v>91</v>
      </c>
      <c r="AZ43" s="133" t="s">
        <v>91</v>
      </c>
      <c r="BA43" s="133" t="s">
        <v>91</v>
      </c>
      <c r="BB43" s="133" t="s">
        <v>91</v>
      </c>
      <c r="BC43" s="133" t="s">
        <v>91</v>
      </c>
      <c r="BD43" s="133" t="s">
        <v>91</v>
      </c>
      <c r="BE43" s="127">
        <v>0</v>
      </c>
      <c r="BF43" s="127">
        <v>0</v>
      </c>
      <c r="BG43" s="127">
        <v>0</v>
      </c>
      <c r="BH43" s="127"/>
      <c r="BI43" s="127"/>
      <c r="BJ43" s="127">
        <v>0</v>
      </c>
      <c r="BK43" s="127"/>
      <c r="BL43" s="127"/>
      <c r="BM43" s="127">
        <v>0</v>
      </c>
      <c r="BN43" s="127"/>
      <c r="BO43" s="127"/>
      <c r="BP43" s="127">
        <v>0</v>
      </c>
      <c r="BQ43" s="127"/>
      <c r="BR43" s="127"/>
      <c r="BS43" s="127">
        <v>0</v>
      </c>
      <c r="BT43" s="133" t="s">
        <v>91</v>
      </c>
      <c r="BU43" s="133" t="s">
        <v>91</v>
      </c>
      <c r="BV43" s="133" t="s">
        <v>91</v>
      </c>
      <c r="BW43" s="133" t="s">
        <v>91</v>
      </c>
      <c r="BX43" s="133" t="s">
        <v>91</v>
      </c>
      <c r="BY43" s="133" t="s">
        <v>91</v>
      </c>
      <c r="BZ43" s="133" t="s">
        <v>91</v>
      </c>
      <c r="CA43" s="133" t="s">
        <v>91</v>
      </c>
      <c r="CB43" s="133" t="s">
        <v>91</v>
      </c>
      <c r="CC43" s="133" t="s">
        <v>91</v>
      </c>
      <c r="CD43" s="133" t="s">
        <v>91</v>
      </c>
      <c r="CE43" s="133" t="s">
        <v>91</v>
      </c>
      <c r="CF43" s="189"/>
      <c r="CG43" s="189"/>
    </row>
    <row r="44" spans="1:85" s="167" customFormat="1" ht="19.5" customHeight="1">
      <c r="A44" s="238" t="s">
        <v>7</v>
      </c>
      <c r="B44" s="239"/>
      <c r="C44" s="57">
        <f>SUM(C9:C43)</f>
        <v>6084077</v>
      </c>
      <c r="D44" s="57">
        <f>SUM(D9:D43)</f>
        <v>5564741</v>
      </c>
      <c r="E44" s="57">
        <f>C44+D44</f>
        <v>11648818</v>
      </c>
      <c r="F44" s="57">
        <f>SUM(F9:F43)</f>
        <v>1585997</v>
      </c>
      <c r="G44" s="57">
        <f>SUM(G9:G43)</f>
        <v>2354067</v>
      </c>
      <c r="H44" s="57">
        <f t="shared" ref="H44" si="116">F44+G44</f>
        <v>3940064</v>
      </c>
      <c r="I44" s="57">
        <f>SUM(I9:I43)</f>
        <v>860315</v>
      </c>
      <c r="J44" s="57">
        <f>SUM(J9:J43)</f>
        <v>779088</v>
      </c>
      <c r="K44" s="57">
        <f t="shared" ref="K44" si="117">I44+J44</f>
        <v>1639403</v>
      </c>
      <c r="L44" s="57">
        <f>SUM(L9:L43)</f>
        <v>2615387</v>
      </c>
      <c r="M44" s="57">
        <f>SUM(M9:M43)</f>
        <v>1643553</v>
      </c>
      <c r="N44" s="57">
        <f t="shared" ref="N44" si="118">L44+M44</f>
        <v>4258940</v>
      </c>
      <c r="O44" s="57">
        <f>SUM(O9:O43)</f>
        <v>128918</v>
      </c>
      <c r="P44" s="57">
        <f>SUM(P9:P43)</f>
        <v>78427</v>
      </c>
      <c r="Q44" s="57">
        <f>O44+P44</f>
        <v>207345</v>
      </c>
      <c r="R44" s="166">
        <f t="shared" ref="R44:T44" si="119">IF(C44=0,"",F44/C44%)</f>
        <v>26.067996838304317</v>
      </c>
      <c r="S44" s="166">
        <f t="shared" si="119"/>
        <v>42.303262631630112</v>
      </c>
      <c r="T44" s="166">
        <f t="shared" si="119"/>
        <v>33.823723574357501</v>
      </c>
      <c r="U44" s="166">
        <f t="shared" ref="U44:W44" si="120">IF(C44=0,"",I44/C44%)</f>
        <v>14.140435763715681</v>
      </c>
      <c r="V44" s="166">
        <f t="shared" si="120"/>
        <v>14.000435959193787</v>
      </c>
      <c r="W44" s="166">
        <f t="shared" si="120"/>
        <v>14.073556647549992</v>
      </c>
      <c r="X44" s="166">
        <f t="shared" ref="X44:Z44" si="121">IF(C44=0,"",L44/C44%)</f>
        <v>42.987407950293857</v>
      </c>
      <c r="Y44" s="166">
        <f t="shared" si="121"/>
        <v>29.535121221275165</v>
      </c>
      <c r="Z44" s="166">
        <f t="shared" si="121"/>
        <v>36.56113435715109</v>
      </c>
      <c r="AA44" s="166">
        <f t="shared" ref="AA44:AC44" si="122">IF(C44=0,"",O44/C44%)</f>
        <v>2.1189409667234651</v>
      </c>
      <c r="AB44" s="166">
        <f t="shared" si="122"/>
        <v>1.4093557993085393</v>
      </c>
      <c r="AC44" s="166">
        <f t="shared" si="122"/>
        <v>1.7799660017007735</v>
      </c>
      <c r="AD44" s="57">
        <f>SUM(AD9:AD43)</f>
        <v>932537</v>
      </c>
      <c r="AE44" s="57">
        <f>SUM(AE9:AE43)</f>
        <v>855168</v>
      </c>
      <c r="AF44" s="57">
        <f>AD44+AE44</f>
        <v>1787705</v>
      </c>
      <c r="AG44" s="57">
        <f>SUM(AG9:AG43)</f>
        <v>334460</v>
      </c>
      <c r="AH44" s="57">
        <f>SUM(AH9:AH43)</f>
        <v>436995</v>
      </c>
      <c r="AI44" s="57">
        <f t="shared" ref="AI44" si="123">AG44+AH44</f>
        <v>771455</v>
      </c>
      <c r="AJ44" s="57">
        <f>SUM(AJ9:AJ43)</f>
        <v>105156</v>
      </c>
      <c r="AK44" s="57">
        <f>SUM(AK9:AK43)</f>
        <v>97094</v>
      </c>
      <c r="AL44" s="57">
        <f t="shared" ref="AL44" si="124">AJ44+AK44</f>
        <v>202250</v>
      </c>
      <c r="AM44" s="57">
        <f>SUM(AM9:AM43)</f>
        <v>358058</v>
      </c>
      <c r="AN44" s="57">
        <f>SUM(AN9:AN43)</f>
        <v>219338</v>
      </c>
      <c r="AO44" s="57">
        <f>AM44+AN44</f>
        <v>577396</v>
      </c>
      <c r="AP44" s="57">
        <f>SUM(AP9:AP43)</f>
        <v>29639</v>
      </c>
      <c r="AQ44" s="57">
        <f>SUM(AQ9:AQ43)</f>
        <v>21937</v>
      </c>
      <c r="AR44" s="57">
        <f>AP44+AQ44</f>
        <v>51576</v>
      </c>
      <c r="AS44" s="166">
        <f t="shared" ref="AS44:AU44" si="125">IF(AD44=0,"",AG44/AD44%)</f>
        <v>35.865601043175765</v>
      </c>
      <c r="AT44" s="166">
        <f t="shared" si="125"/>
        <v>51.100485518634933</v>
      </c>
      <c r="AU44" s="166">
        <f t="shared" si="125"/>
        <v>43.153372620203001</v>
      </c>
      <c r="AV44" s="166">
        <f t="shared" ref="AV44:AX44" si="126">IF(AD44=0,"",AJ44/AD44%)</f>
        <v>11.276335416181878</v>
      </c>
      <c r="AW44" s="166">
        <f t="shared" si="126"/>
        <v>11.353792471186948</v>
      </c>
      <c r="AX44" s="166">
        <f t="shared" si="126"/>
        <v>11.313387835241274</v>
      </c>
      <c r="AY44" s="166">
        <f t="shared" ref="AY44:BA44" si="127">IF(AD44=0,"",AM44/AD44%)</f>
        <v>38.396117258618155</v>
      </c>
      <c r="AZ44" s="166">
        <f t="shared" si="127"/>
        <v>25.648527540787306</v>
      </c>
      <c r="BA44" s="166">
        <f t="shared" si="127"/>
        <v>32.298170000083907</v>
      </c>
      <c r="BB44" s="166">
        <f t="shared" ref="BB44:BD44" si="128">IF(AD44=0,"",AP44/AD44%)</f>
        <v>3.1783189299727517</v>
      </c>
      <c r="BC44" s="166">
        <f t="shared" si="128"/>
        <v>2.5652269495584492</v>
      </c>
      <c r="BD44" s="166">
        <f t="shared" si="128"/>
        <v>2.8850397576781406</v>
      </c>
      <c r="BE44" s="57">
        <f>SUM(BE9:BE43)</f>
        <v>345669</v>
      </c>
      <c r="BF44" s="57">
        <f>SUM(BF9:BF43)</f>
        <v>356715</v>
      </c>
      <c r="BG44" s="57">
        <f>BE44+BF44</f>
        <v>702384</v>
      </c>
      <c r="BH44" s="57">
        <f>SUM(BH9:BH43)</f>
        <v>140601</v>
      </c>
      <c r="BI44" s="57">
        <f>SUM(BI9:BI43)</f>
        <v>145136</v>
      </c>
      <c r="BJ44" s="57">
        <f t="shared" ref="BJ44" si="129">BH44+BI44</f>
        <v>285737</v>
      </c>
      <c r="BK44" s="57">
        <f>SUM(BK9:BK43)</f>
        <v>39617</v>
      </c>
      <c r="BL44" s="57">
        <f>SUM(BL9:BL43)</f>
        <v>70753</v>
      </c>
      <c r="BM44" s="57">
        <f t="shared" ref="BM44" si="130">BK44+BL44</f>
        <v>110370</v>
      </c>
      <c r="BN44" s="57">
        <f>SUM(BN9:BN43)</f>
        <v>89078</v>
      </c>
      <c r="BO44" s="57">
        <f>SUM(BO9:BO43)</f>
        <v>71961</v>
      </c>
      <c r="BP44" s="57">
        <f>BN44+BO44</f>
        <v>161039</v>
      </c>
      <c r="BQ44" s="57">
        <f>SUM(BQ9:BQ43)</f>
        <v>5140</v>
      </c>
      <c r="BR44" s="57">
        <f>SUM(BR9:BR43)</f>
        <v>3956</v>
      </c>
      <c r="BS44" s="57">
        <f>BQ44+BR44</f>
        <v>9096</v>
      </c>
      <c r="BT44" s="166">
        <f t="shared" ref="BT44:BV44" si="131">IF(BE44=0,"",BH44/BE44%)</f>
        <v>40.675038837732046</v>
      </c>
      <c r="BU44" s="166">
        <f t="shared" si="131"/>
        <v>40.686822813730849</v>
      </c>
      <c r="BV44" s="166">
        <f t="shared" si="131"/>
        <v>40.681023485728602</v>
      </c>
      <c r="BW44" s="166">
        <f t="shared" ref="BW44:BY44" si="132">IF(BE44=0,"",BK44/BE44%)</f>
        <v>11.460964101495939</v>
      </c>
      <c r="BX44" s="166">
        <f t="shared" si="132"/>
        <v>19.834601853019919</v>
      </c>
      <c r="BY44" s="166">
        <f t="shared" si="132"/>
        <v>15.71362673409417</v>
      </c>
      <c r="BZ44" s="166">
        <f t="shared" ref="BZ44:CB44" si="133">IF(BE44=0,"",BN44/BE44%)</f>
        <v>25.769739259233543</v>
      </c>
      <c r="CA44" s="166">
        <f t="shared" si="133"/>
        <v>20.173247550565577</v>
      </c>
      <c r="CB44" s="166">
        <f t="shared" si="133"/>
        <v>22.927486958700655</v>
      </c>
      <c r="CC44" s="166">
        <f t="shared" ref="CC44:CE44" si="134">IF(BE44=0,"",BQ44/BE44%)</f>
        <v>1.486971640500016</v>
      </c>
      <c r="CD44" s="166">
        <f t="shared" si="134"/>
        <v>1.1090085922935677</v>
      </c>
      <c r="CE44" s="166">
        <f t="shared" si="134"/>
        <v>1.2950181097519304</v>
      </c>
      <c r="CF44" s="189"/>
      <c r="CG44" s="189"/>
    </row>
    <row r="45" spans="1:85" ht="15">
      <c r="A45" s="164"/>
      <c r="B45" s="165"/>
      <c r="C45" s="163" t="s">
        <v>80</v>
      </c>
      <c r="D45" s="4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163" t="s">
        <v>80</v>
      </c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163" t="s">
        <v>80</v>
      </c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163" t="s">
        <v>80</v>
      </c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163" t="s">
        <v>80</v>
      </c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163" t="s">
        <v>80</v>
      </c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189">
        <f t="shared" ref="CF45:CF47" si="135">AF45-(AI45+AL45+AO45+AR45)</f>
        <v>0</v>
      </c>
    </row>
    <row r="46" spans="1:85" ht="15">
      <c r="A46" s="177"/>
      <c r="B46" s="109"/>
      <c r="C46" s="161" t="s">
        <v>56</v>
      </c>
      <c r="D46" s="4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161" t="s">
        <v>81</v>
      </c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161" t="s">
        <v>81</v>
      </c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161" t="s">
        <v>81</v>
      </c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161" t="s">
        <v>81</v>
      </c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161" t="s">
        <v>81</v>
      </c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189">
        <f t="shared" si="135"/>
        <v>0</v>
      </c>
    </row>
    <row r="47" spans="1:85" ht="15">
      <c r="A47" s="177"/>
      <c r="B47" s="109"/>
      <c r="C47" s="161" t="s">
        <v>81</v>
      </c>
      <c r="D47" s="4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189">
        <f t="shared" si="135"/>
        <v>0</v>
      </c>
    </row>
    <row r="48" spans="1:85" ht="14.25">
      <c r="A48" s="190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</row>
    <row r="49" spans="1:83" ht="14.25">
      <c r="A49" s="190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ht="14.25">
      <c r="A50" s="19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ht="14.25">
      <c r="A51" s="190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</row>
    <row r="52" spans="1:83" ht="14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</row>
    <row r="53" spans="1:83" ht="14.25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</row>
    <row r="54" spans="1:83" ht="14.25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</row>
    <row r="55" spans="1:83" ht="14.25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</row>
    <row r="56" spans="1:83" ht="14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</row>
    <row r="57" spans="1:83" ht="14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</row>
    <row r="58" spans="1:83" ht="14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</row>
    <row r="59" spans="1:83" ht="14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</row>
    <row r="60" spans="1:83" ht="14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</row>
    <row r="61" spans="1:83" ht="14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</row>
    <row r="62" spans="1:83" ht="14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</row>
    <row r="63" spans="1:83" ht="14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</row>
    <row r="64" spans="1:83" ht="14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</row>
    <row r="65" spans="2:83" ht="14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</row>
    <row r="66" spans="2:83" ht="14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</row>
    <row r="67" spans="2:83" ht="14.25"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</row>
    <row r="68" spans="2:83" ht="14.2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</row>
    <row r="69" spans="2:83" ht="14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</row>
    <row r="70" spans="2:83" ht="14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</row>
    <row r="71" spans="2:83" ht="14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</row>
    <row r="72" spans="2:83" ht="14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</row>
    <row r="73" spans="2:83" ht="14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</row>
    <row r="74" spans="2:83" ht="14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</row>
    <row r="75" spans="2:83" ht="14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</row>
    <row r="76" spans="2:83" ht="14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</row>
    <row r="77" spans="2:83" ht="14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</row>
    <row r="78" spans="2:83" ht="14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</row>
    <row r="79" spans="2:83" ht="14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</row>
    <row r="80" spans="2:83" ht="14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</row>
    <row r="81" spans="2:83" ht="14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</row>
    <row r="82" spans="2:83" ht="14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</row>
    <row r="83" spans="2:83" ht="14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</row>
    <row r="84" spans="2:83" ht="14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</row>
    <row r="85" spans="2:83" ht="14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</row>
  </sheetData>
  <mergeCells count="86">
    <mergeCell ref="A11:B11"/>
    <mergeCell ref="AA3:AC4"/>
    <mergeCell ref="C4:E5"/>
    <mergeCell ref="X3:Z4"/>
    <mergeCell ref="S5:S6"/>
    <mergeCell ref="T5:T6"/>
    <mergeCell ref="U5:U6"/>
    <mergeCell ref="I5:K5"/>
    <mergeCell ref="L5:N5"/>
    <mergeCell ref="O5:Q5"/>
    <mergeCell ref="A3:A6"/>
    <mergeCell ref="B3:B6"/>
    <mergeCell ref="A8:B8"/>
    <mergeCell ref="R5:R6"/>
    <mergeCell ref="W5:W6"/>
    <mergeCell ref="R3:T4"/>
    <mergeCell ref="U3:W4"/>
    <mergeCell ref="C3:Q3"/>
    <mergeCell ref="C8:Q8"/>
    <mergeCell ref="F4:Q4"/>
    <mergeCell ref="F5:H5"/>
    <mergeCell ref="R8:AC8"/>
    <mergeCell ref="C11:Q11"/>
    <mergeCell ref="R11:AC11"/>
    <mergeCell ref="X5:X6"/>
    <mergeCell ref="Y5:Y6"/>
    <mergeCell ref="Z5:Z6"/>
    <mergeCell ref="AA5:AA6"/>
    <mergeCell ref="AB5:AB6"/>
    <mergeCell ref="AC5:AC6"/>
    <mergeCell ref="V5:V6"/>
    <mergeCell ref="BE3:BS3"/>
    <mergeCell ref="AY3:BA4"/>
    <mergeCell ref="BB3:BD4"/>
    <mergeCell ref="AW5:AW6"/>
    <mergeCell ref="AD3:AR3"/>
    <mergeCell ref="AS3:AU4"/>
    <mergeCell ref="AV3:AX4"/>
    <mergeCell ref="AD4:AF5"/>
    <mergeCell ref="AG4:AR4"/>
    <mergeCell ref="AG5:AI5"/>
    <mergeCell ref="AJ5:AL5"/>
    <mergeCell ref="AU5:AU6"/>
    <mergeCell ref="AV5:AV6"/>
    <mergeCell ref="AM5:AO5"/>
    <mergeCell ref="BH4:BS4"/>
    <mergeCell ref="BH5:BJ5"/>
    <mergeCell ref="BE8:BS8"/>
    <mergeCell ref="AX5:AX6"/>
    <mergeCell ref="AY5:AY6"/>
    <mergeCell ref="AZ5:AZ6"/>
    <mergeCell ref="BA5:BA6"/>
    <mergeCell ref="BB5:BB6"/>
    <mergeCell ref="BC5:BC6"/>
    <mergeCell ref="BD5:BD6"/>
    <mergeCell ref="BE4:BG5"/>
    <mergeCell ref="CC3:CE4"/>
    <mergeCell ref="BT5:BT6"/>
    <mergeCell ref="BZ5:BZ6"/>
    <mergeCell ref="CA5:CA6"/>
    <mergeCell ref="CB5:CB6"/>
    <mergeCell ref="CC5:CC6"/>
    <mergeCell ref="CD5:CD6"/>
    <mergeCell ref="CE5:CE6"/>
    <mergeCell ref="BY5:BY6"/>
    <mergeCell ref="BT3:BV4"/>
    <mergeCell ref="BU5:BU6"/>
    <mergeCell ref="BV5:BV6"/>
    <mergeCell ref="BW5:BW6"/>
    <mergeCell ref="BX5:BX6"/>
    <mergeCell ref="A44:B44"/>
    <mergeCell ref="BW3:BY4"/>
    <mergeCell ref="BZ3:CB4"/>
    <mergeCell ref="BK5:BM5"/>
    <mergeCell ref="BN5:BP5"/>
    <mergeCell ref="BQ5:BS5"/>
    <mergeCell ref="AD8:AR8"/>
    <mergeCell ref="AS8:BD8"/>
    <mergeCell ref="AD11:AR11"/>
    <mergeCell ref="AS11:BD11"/>
    <mergeCell ref="AP5:AR5"/>
    <mergeCell ref="AS5:AS6"/>
    <mergeCell ref="AT5:AT6"/>
    <mergeCell ref="BT8:CE8"/>
    <mergeCell ref="BE11:BS11"/>
    <mergeCell ref="BT11:CE11"/>
  </mergeCells>
  <phoneticPr fontId="0" type="noConversion"/>
  <printOptions horizontalCentered="1"/>
  <pageMargins left="0" right="0" top="0" bottom="0" header="0.31496062992125984" footer="0.23622047244094491"/>
  <pageSetup paperSize="9" scale="73" firstPageNumber="29" orientation="landscape" useFirstPageNumber="1" r:id="rId1"/>
  <headerFooter>
    <oddFooter>&amp;C&amp;"Cambria,Regular"&amp;9XII-&amp;P</oddFooter>
  </headerFooter>
  <rowBreaks count="1" manualBreakCount="1">
    <brk id="30" max="109" man="1"/>
  </rowBreaks>
  <colBreaks count="5" manualBreakCount="5">
    <brk id="17" max="46" man="1"/>
    <brk id="29" max="46" man="1"/>
    <brk id="44" max="46" man="1"/>
    <brk id="56" max="46" man="1"/>
    <brk id="7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S17"/>
  <sheetViews>
    <sheetView zoomScaleSheetLayoutView="100" workbookViewId="0">
      <selection activeCell="L23" sqref="L23"/>
    </sheetView>
  </sheetViews>
  <sheetFormatPr defaultRowHeight="12.75"/>
  <cols>
    <col min="1" max="1" width="8.140625" customWidth="1"/>
    <col min="2" max="4" width="11.42578125" customWidth="1"/>
    <col min="5" max="6" width="10.85546875" customWidth="1"/>
    <col min="7" max="7" width="11.5703125" customWidth="1"/>
    <col min="8" max="10" width="11.42578125" customWidth="1"/>
    <col min="11" max="13" width="10.85546875" customWidth="1"/>
    <col min="14" max="16" width="11.42578125" customWidth="1"/>
    <col min="17" max="19" width="10.85546875" customWidth="1"/>
  </cols>
  <sheetData>
    <row r="1" spans="1:19" s="1" customFormat="1" ht="30" customHeight="1">
      <c r="B1" s="25" t="s">
        <v>90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s="3" customFormat="1" ht="19.5" customHeight="1">
      <c r="A2" s="216" t="s">
        <v>26</v>
      </c>
      <c r="B2" s="216" t="s">
        <v>1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 t="s">
        <v>1</v>
      </c>
      <c r="O2" s="216"/>
      <c r="P2" s="216"/>
      <c r="Q2" s="216"/>
      <c r="R2" s="216"/>
      <c r="S2" s="216"/>
    </row>
    <row r="3" spans="1:19" s="3" customFormat="1" ht="19.5" customHeight="1">
      <c r="A3" s="216"/>
      <c r="B3" s="216" t="s">
        <v>23</v>
      </c>
      <c r="C3" s="216"/>
      <c r="D3" s="216"/>
      <c r="E3" s="216"/>
      <c r="F3" s="216"/>
      <c r="G3" s="216"/>
      <c r="H3" s="216" t="s">
        <v>24</v>
      </c>
      <c r="I3" s="216"/>
      <c r="J3" s="216"/>
      <c r="K3" s="216"/>
      <c r="L3" s="216"/>
      <c r="M3" s="216"/>
      <c r="N3" s="216" t="s">
        <v>25</v>
      </c>
      <c r="O3" s="216"/>
      <c r="P3" s="216"/>
      <c r="Q3" s="216"/>
      <c r="R3" s="216"/>
      <c r="S3" s="216"/>
    </row>
    <row r="4" spans="1:19" s="3" customFormat="1" ht="22.5" customHeight="1">
      <c r="A4" s="216"/>
      <c r="B4" s="216" t="s">
        <v>2</v>
      </c>
      <c r="C4" s="216"/>
      <c r="D4" s="216"/>
      <c r="E4" s="216" t="s">
        <v>3</v>
      </c>
      <c r="F4" s="216"/>
      <c r="G4" s="216"/>
      <c r="H4" s="216" t="s">
        <v>2</v>
      </c>
      <c r="I4" s="216"/>
      <c r="J4" s="216"/>
      <c r="K4" s="216" t="s">
        <v>3</v>
      </c>
      <c r="L4" s="216"/>
      <c r="M4" s="216"/>
      <c r="N4" s="216" t="s">
        <v>2</v>
      </c>
      <c r="O4" s="216"/>
      <c r="P4" s="216"/>
      <c r="Q4" s="216" t="s">
        <v>3</v>
      </c>
      <c r="R4" s="216"/>
      <c r="S4" s="216"/>
    </row>
    <row r="5" spans="1:19" s="3" customFormat="1" ht="22.5" customHeight="1">
      <c r="A5" s="216"/>
      <c r="B5" s="14" t="s">
        <v>5</v>
      </c>
      <c r="C5" s="14" t="s">
        <v>6</v>
      </c>
      <c r="D5" s="14" t="s">
        <v>7</v>
      </c>
      <c r="E5" s="14" t="s">
        <v>5</v>
      </c>
      <c r="F5" s="14" t="s">
        <v>6</v>
      </c>
      <c r="G5" s="14" t="s">
        <v>7</v>
      </c>
      <c r="H5" s="14" t="s">
        <v>5</v>
      </c>
      <c r="I5" s="14" t="s">
        <v>6</v>
      </c>
      <c r="J5" s="14" t="s">
        <v>7</v>
      </c>
      <c r="K5" s="14" t="s">
        <v>5</v>
      </c>
      <c r="L5" s="14" t="s">
        <v>6</v>
      </c>
      <c r="M5" s="14" t="s">
        <v>7</v>
      </c>
      <c r="N5" s="14" t="s">
        <v>5</v>
      </c>
      <c r="O5" s="14" t="s">
        <v>6</v>
      </c>
      <c r="P5" s="14" t="s">
        <v>7</v>
      </c>
      <c r="Q5" s="14" t="s">
        <v>5</v>
      </c>
      <c r="R5" s="14" t="s">
        <v>6</v>
      </c>
      <c r="S5" s="14" t="s">
        <v>7</v>
      </c>
    </row>
    <row r="6" spans="1:19" s="3" customFormat="1" ht="13.5" customHeight="1">
      <c r="A6" s="27">
        <v>1</v>
      </c>
      <c r="B6" s="27">
        <v>2</v>
      </c>
      <c r="C6" s="27">
        <v>3</v>
      </c>
      <c r="D6" s="27">
        <v>4</v>
      </c>
      <c r="E6" s="27">
        <v>5</v>
      </c>
      <c r="F6" s="27">
        <v>6</v>
      </c>
      <c r="G6" s="27">
        <v>7</v>
      </c>
      <c r="H6" s="27">
        <v>8</v>
      </c>
      <c r="I6" s="27">
        <v>9</v>
      </c>
      <c r="J6" s="27">
        <v>10</v>
      </c>
      <c r="K6" s="27">
        <v>11</v>
      </c>
      <c r="L6" s="27">
        <v>12</v>
      </c>
      <c r="M6" s="27">
        <v>13</v>
      </c>
      <c r="N6" s="27">
        <v>14</v>
      </c>
      <c r="O6" s="27">
        <v>15</v>
      </c>
      <c r="P6" s="27">
        <v>16</v>
      </c>
      <c r="Q6" s="27">
        <v>17</v>
      </c>
      <c r="R6" s="27">
        <v>18</v>
      </c>
      <c r="S6" s="27">
        <v>19</v>
      </c>
    </row>
    <row r="7" spans="1:19" s="16" customFormat="1" ht="36" customHeight="1">
      <c r="A7" s="23">
        <v>2005</v>
      </c>
      <c r="B7" s="26">
        <v>4423634</v>
      </c>
      <c r="C7" s="26">
        <v>3104976</v>
      </c>
      <c r="D7" s="26">
        <v>7528610</v>
      </c>
      <c r="E7" s="26">
        <v>3007558</v>
      </c>
      <c r="F7" s="26">
        <v>2376341</v>
      </c>
      <c r="G7" s="26">
        <v>5383899</v>
      </c>
      <c r="H7" s="26">
        <v>627962</v>
      </c>
      <c r="I7" s="26">
        <v>388482</v>
      </c>
      <c r="J7" s="26">
        <v>1016444</v>
      </c>
      <c r="K7" s="26">
        <v>368230</v>
      </c>
      <c r="L7" s="26">
        <v>249018</v>
      </c>
      <c r="M7" s="26">
        <v>617248</v>
      </c>
      <c r="N7" s="26">
        <v>228249</v>
      </c>
      <c r="O7" s="26">
        <v>120526</v>
      </c>
      <c r="P7" s="26">
        <v>348775</v>
      </c>
      <c r="Q7" s="26">
        <v>124092</v>
      </c>
      <c r="R7" s="26">
        <v>75989</v>
      </c>
      <c r="S7" s="26">
        <v>200081</v>
      </c>
    </row>
    <row r="8" spans="1:19" s="16" customFormat="1" ht="32.25" customHeight="1">
      <c r="A8" s="23">
        <v>2006</v>
      </c>
      <c r="B8" s="26">
        <v>5020748</v>
      </c>
      <c r="C8" s="26">
        <v>3412045</v>
      </c>
      <c r="D8" s="26">
        <v>8432793</v>
      </c>
      <c r="E8" s="26">
        <v>3507082</v>
      </c>
      <c r="F8" s="26">
        <v>2624376</v>
      </c>
      <c r="G8" s="26">
        <v>6131458</v>
      </c>
      <c r="H8" s="26">
        <v>735321</v>
      </c>
      <c r="I8" s="26">
        <v>441370</v>
      </c>
      <c r="J8" s="26">
        <v>1176691</v>
      </c>
      <c r="K8" s="26">
        <v>465185</v>
      </c>
      <c r="L8" s="26">
        <v>306969</v>
      </c>
      <c r="M8" s="26">
        <v>772154</v>
      </c>
      <c r="N8" s="26">
        <v>244078</v>
      </c>
      <c r="O8" s="26">
        <v>139102</v>
      </c>
      <c r="P8" s="26">
        <v>383180</v>
      </c>
      <c r="Q8" s="26">
        <v>139939</v>
      </c>
      <c r="R8" s="26">
        <v>88276</v>
      </c>
      <c r="S8" s="26">
        <v>228215</v>
      </c>
    </row>
    <row r="9" spans="1:19" s="16" customFormat="1" ht="32.25" customHeight="1">
      <c r="A9" s="23">
        <v>2007</v>
      </c>
      <c r="B9" s="26">
        <v>5186501</v>
      </c>
      <c r="C9" s="26">
        <v>3681654</v>
      </c>
      <c r="D9" s="26">
        <v>8868155</v>
      </c>
      <c r="E9" s="26">
        <v>3666845</v>
      </c>
      <c r="F9" s="26">
        <v>2899333</v>
      </c>
      <c r="G9" s="26">
        <v>6566178</v>
      </c>
      <c r="H9" s="26">
        <v>714190</v>
      </c>
      <c r="I9" s="26">
        <v>456873</v>
      </c>
      <c r="J9" s="26">
        <v>1171063</v>
      </c>
      <c r="K9" s="26">
        <v>474507</v>
      </c>
      <c r="L9" s="26">
        <v>333173</v>
      </c>
      <c r="M9" s="26">
        <v>807680</v>
      </c>
      <c r="N9" s="26">
        <v>261005</v>
      </c>
      <c r="O9" s="26">
        <v>161028</v>
      </c>
      <c r="P9" s="26">
        <v>422033</v>
      </c>
      <c r="Q9" s="26">
        <v>152994</v>
      </c>
      <c r="R9" s="26">
        <v>102083</v>
      </c>
      <c r="S9" s="26">
        <v>255077</v>
      </c>
    </row>
    <row r="10" spans="1:19" s="16" customFormat="1" ht="27.75" customHeight="1">
      <c r="A10" s="23">
        <v>2008</v>
      </c>
      <c r="B10" s="26">
        <v>5652764</v>
      </c>
      <c r="C10" s="26">
        <v>4116807</v>
      </c>
      <c r="D10" s="26">
        <v>9769571</v>
      </c>
      <c r="E10" s="26">
        <v>3863721</v>
      </c>
      <c r="F10" s="26">
        <v>3271583</v>
      </c>
      <c r="G10" s="26">
        <v>7135304</v>
      </c>
      <c r="H10" s="26">
        <v>818129</v>
      </c>
      <c r="I10" s="26">
        <v>542735</v>
      </c>
      <c r="J10" s="26">
        <v>1360864</v>
      </c>
      <c r="K10" s="26">
        <v>493367</v>
      </c>
      <c r="L10" s="26">
        <v>378824</v>
      </c>
      <c r="M10" s="26">
        <v>872191</v>
      </c>
      <c r="N10" s="26">
        <v>315632</v>
      </c>
      <c r="O10" s="26">
        <v>199898</v>
      </c>
      <c r="P10" s="26">
        <v>515530</v>
      </c>
      <c r="Q10" s="26">
        <v>192337</v>
      </c>
      <c r="R10" s="26">
        <v>130247</v>
      </c>
      <c r="S10" s="26">
        <v>322584</v>
      </c>
    </row>
    <row r="11" spans="1:19" s="16" customFormat="1" ht="45" customHeight="1">
      <c r="A11" s="23">
        <v>2009</v>
      </c>
      <c r="B11" s="26">
        <v>6116582</v>
      </c>
      <c r="C11" s="26">
        <v>4435289</v>
      </c>
      <c r="D11" s="26">
        <v>10551871</v>
      </c>
      <c r="E11" s="26">
        <v>4466627</v>
      </c>
      <c r="F11" s="26">
        <v>3578009</v>
      </c>
      <c r="G11" s="26">
        <v>8044636</v>
      </c>
      <c r="H11" s="26">
        <v>867146</v>
      </c>
      <c r="I11" s="26">
        <v>597093</v>
      </c>
      <c r="J11" s="26">
        <v>1464239</v>
      </c>
      <c r="K11" s="26">
        <v>575460</v>
      </c>
      <c r="L11" s="26">
        <v>441324</v>
      </c>
      <c r="M11" s="26">
        <v>1016784</v>
      </c>
      <c r="N11" s="26">
        <v>325082</v>
      </c>
      <c r="O11" s="26">
        <v>217017</v>
      </c>
      <c r="P11" s="26">
        <v>542099</v>
      </c>
      <c r="Q11" s="26">
        <v>212426</v>
      </c>
      <c r="R11" s="26">
        <v>146740</v>
      </c>
      <c r="S11" s="26">
        <v>359166</v>
      </c>
    </row>
    <row r="12" spans="1:19" s="16" customFormat="1" ht="45" customHeight="1">
      <c r="A12" s="23">
        <v>2010</v>
      </c>
      <c r="B12" s="26">
        <v>6060778</v>
      </c>
      <c r="C12" s="26">
        <v>4655497</v>
      </c>
      <c r="D12" s="26">
        <v>10716275</v>
      </c>
      <c r="E12" s="26">
        <v>4404381</v>
      </c>
      <c r="F12" s="26">
        <v>3761276</v>
      </c>
      <c r="G12" s="26">
        <v>8165657</v>
      </c>
      <c r="H12" s="26">
        <v>860710</v>
      </c>
      <c r="I12" s="26">
        <v>623008</v>
      </c>
      <c r="J12" s="26">
        <v>1483718</v>
      </c>
      <c r="K12" s="26">
        <v>573893</v>
      </c>
      <c r="L12" s="26">
        <v>469264</v>
      </c>
      <c r="M12" s="26">
        <v>1043157</v>
      </c>
      <c r="N12" s="26">
        <v>357884</v>
      </c>
      <c r="O12" s="26">
        <v>253644</v>
      </c>
      <c r="P12" s="26">
        <v>611528</v>
      </c>
      <c r="Q12" s="26">
        <v>231890</v>
      </c>
      <c r="R12" s="26">
        <v>174760</v>
      </c>
      <c r="S12" s="26">
        <v>406650</v>
      </c>
    </row>
    <row r="13" spans="1:19" s="16" customFormat="1" ht="45" customHeight="1">
      <c r="A13" s="23">
        <v>2011</v>
      </c>
      <c r="B13" s="26">
        <v>6483461</v>
      </c>
      <c r="C13" s="26">
        <v>5122444</v>
      </c>
      <c r="D13" s="26">
        <v>11614265</v>
      </c>
      <c r="E13" s="26">
        <v>4557363</v>
      </c>
      <c r="F13" s="26">
        <v>4119497</v>
      </c>
      <c r="G13" s="26">
        <v>8683821</v>
      </c>
      <c r="H13" s="26">
        <v>920304</v>
      </c>
      <c r="I13" s="26">
        <v>682877</v>
      </c>
      <c r="J13" s="26">
        <v>1603181</v>
      </c>
      <c r="K13" s="26">
        <v>578789</v>
      </c>
      <c r="L13" s="26">
        <v>519938</v>
      </c>
      <c r="M13" s="26">
        <v>1098727</v>
      </c>
      <c r="N13" s="26">
        <v>369399</v>
      </c>
      <c r="O13" s="26">
        <v>272056</v>
      </c>
      <c r="P13" s="26">
        <v>641455</v>
      </c>
      <c r="Q13" s="26">
        <v>236485</v>
      </c>
      <c r="R13" s="26">
        <v>186174</v>
      </c>
      <c r="S13" s="26">
        <v>422659</v>
      </c>
    </row>
    <row r="14" spans="1:19" s="16" customFormat="1" ht="45" customHeight="1">
      <c r="A14" s="23">
        <v>2012</v>
      </c>
      <c r="B14" s="26">
        <v>7156895</v>
      </c>
      <c r="C14" s="26">
        <v>5556094</v>
      </c>
      <c r="D14" s="26">
        <v>12714273</v>
      </c>
      <c r="E14" s="26">
        <v>5390013</v>
      </c>
      <c r="F14" s="26">
        <v>4644864</v>
      </c>
      <c r="G14" s="26">
        <v>10035729</v>
      </c>
      <c r="H14" s="26">
        <v>1034594</v>
      </c>
      <c r="I14" s="26">
        <v>782233</v>
      </c>
      <c r="J14" s="26">
        <v>1816827</v>
      </c>
      <c r="K14" s="26">
        <v>729658</v>
      </c>
      <c r="L14" s="26">
        <v>631739</v>
      </c>
      <c r="M14" s="26">
        <v>1361397</v>
      </c>
      <c r="N14" s="26">
        <v>409337</v>
      </c>
      <c r="O14" s="26">
        <v>308278</v>
      </c>
      <c r="P14" s="26">
        <v>717615</v>
      </c>
      <c r="Q14" s="26">
        <v>270415</v>
      </c>
      <c r="R14" s="26">
        <v>220189</v>
      </c>
      <c r="S14" s="26">
        <v>490604</v>
      </c>
    </row>
    <row r="15" spans="1:19" s="16" customFormat="1" ht="45" customHeight="1">
      <c r="A15" s="23">
        <v>2013</v>
      </c>
      <c r="B15" s="26">
        <v>7818245</v>
      </c>
      <c r="C15" s="26">
        <v>6150345</v>
      </c>
      <c r="D15" s="26">
        <v>13972830</v>
      </c>
      <c r="E15" s="26">
        <v>5909323</v>
      </c>
      <c r="F15" s="26">
        <v>5081414</v>
      </c>
      <c r="G15" s="26">
        <v>10993639</v>
      </c>
      <c r="H15" s="26">
        <v>1229369</v>
      </c>
      <c r="I15" s="26">
        <v>966974</v>
      </c>
      <c r="J15" s="26">
        <v>2196343</v>
      </c>
      <c r="K15" s="26">
        <v>883754</v>
      </c>
      <c r="L15" s="26">
        <v>753544</v>
      </c>
      <c r="M15" s="26">
        <v>1637298</v>
      </c>
      <c r="N15" s="26">
        <v>494733</v>
      </c>
      <c r="O15" s="26">
        <v>393975</v>
      </c>
      <c r="P15" s="26">
        <v>888708</v>
      </c>
      <c r="Q15" s="26">
        <v>326911</v>
      </c>
      <c r="R15" s="26">
        <v>280040</v>
      </c>
      <c r="S15" s="26">
        <v>606951</v>
      </c>
    </row>
    <row r="16" spans="1:19" s="16" customFormat="1" ht="45" customHeight="1">
      <c r="A16" s="23">
        <v>2014</v>
      </c>
      <c r="B16" s="26">
        <v>8303617</v>
      </c>
      <c r="C16" s="26">
        <v>6672242</v>
      </c>
      <c r="D16" s="26">
        <v>14975859</v>
      </c>
      <c r="E16" s="26">
        <v>6286948</v>
      </c>
      <c r="F16" s="26">
        <v>5568347</v>
      </c>
      <c r="G16" s="26">
        <v>11855295</v>
      </c>
      <c r="H16" s="26">
        <v>1333129</v>
      </c>
      <c r="I16" s="26">
        <v>1081980</v>
      </c>
      <c r="J16" s="26">
        <v>2416673</v>
      </c>
      <c r="K16" s="26">
        <v>950986</v>
      </c>
      <c r="L16" s="26">
        <v>863172</v>
      </c>
      <c r="M16" s="26">
        <v>1814931</v>
      </c>
      <c r="N16" s="26">
        <v>513983</v>
      </c>
      <c r="O16" s="26">
        <v>452487</v>
      </c>
      <c r="P16" s="26">
        <v>967697</v>
      </c>
      <c r="Q16" s="26">
        <v>343115</v>
      </c>
      <c r="R16" s="26">
        <v>328675</v>
      </c>
      <c r="S16" s="26">
        <v>672346</v>
      </c>
    </row>
    <row r="17" spans="1:19" s="16" customFormat="1" ht="45" customHeight="1">
      <c r="A17" s="23">
        <v>2015</v>
      </c>
      <c r="B17" s="26">
        <f>Board!AG44+OpenBoard!C15</f>
        <v>8187118</v>
      </c>
      <c r="C17" s="26">
        <f>Board!AH44+OpenBoard!D15</f>
        <v>6739353</v>
      </c>
      <c r="D17" s="26">
        <f>Board!AI44+OpenBoard!E15</f>
        <v>14926471</v>
      </c>
      <c r="E17" s="26">
        <f>Board!AP44+OpenBoard!F15</f>
        <v>6226200</v>
      </c>
      <c r="F17" s="26">
        <f>Board!AQ44+OpenBoard!G15</f>
        <v>5661624</v>
      </c>
      <c r="G17" s="26">
        <f>Board!AR44+OpenBoard!H15</f>
        <v>11887824</v>
      </c>
      <c r="H17" s="26">
        <f>Board!BZ44+OpenBoard!I15</f>
        <v>1312054</v>
      </c>
      <c r="I17" s="26">
        <f>Board!CA44+OpenBoard!J15</f>
        <v>1091161</v>
      </c>
      <c r="J17" s="26">
        <f t="shared" ref="J17" si="0">H17+I17</f>
        <v>2403215</v>
      </c>
      <c r="K17" s="26">
        <f>Board!CI44+OpenBoard!L15</f>
        <v>953805</v>
      </c>
      <c r="L17" s="26">
        <f>Board!CJ44+OpenBoard!M15</f>
        <v>869183</v>
      </c>
      <c r="M17" s="26">
        <f t="shared" ref="M17" si="1">K17+L17</f>
        <v>1822988</v>
      </c>
      <c r="N17" s="26">
        <f>Board!DS44+OpenBoard!O15</f>
        <v>550131</v>
      </c>
      <c r="O17" s="26">
        <f>Board!DT44+OpenBoard!P15</f>
        <v>516015</v>
      </c>
      <c r="P17" s="26">
        <f t="shared" ref="P17" si="2">N17+O17</f>
        <v>1066146</v>
      </c>
      <c r="Q17" s="26">
        <f>Board!EB44+OpenBoard!R15</f>
        <v>360694</v>
      </c>
      <c r="R17" s="26">
        <f>Board!EC44+OpenBoard!S15</f>
        <v>370058</v>
      </c>
      <c r="S17" s="26">
        <f t="shared" ref="S17" si="3">Q17+R17</f>
        <v>730752</v>
      </c>
    </row>
  </sheetData>
  <mergeCells count="12">
    <mergeCell ref="H3:M3"/>
    <mergeCell ref="N3:S3"/>
    <mergeCell ref="A2:A5"/>
    <mergeCell ref="K4:M4"/>
    <mergeCell ref="B2:M2"/>
    <mergeCell ref="N2:S2"/>
    <mergeCell ref="B3:G3"/>
    <mergeCell ref="N4:P4"/>
    <mergeCell ref="Q4:S4"/>
    <mergeCell ref="B4:D4"/>
    <mergeCell ref="E4:G4"/>
    <mergeCell ref="H4:J4"/>
  </mergeCells>
  <phoneticPr fontId="0" type="noConversion"/>
  <printOptions horizontalCentered="1"/>
  <pageMargins left="0.59055118110236227" right="7.874015748031496E-2" top="0.74803149606299213" bottom="0.94488188976377963" header="0.31496062992125984" footer="0.59055118110236227"/>
  <pageSetup paperSize="9" scale="49" firstPageNumber="41" orientation="landscape" useFirstPageNumber="1" r:id="rId1"/>
  <headerFooter alignWithMargins="0">
    <oddFooter>&amp;C&amp;"Cambria,Regular"&amp;9XII-&amp;P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J14"/>
  <sheetViews>
    <sheetView view="pageBreakPreview" zoomScaleSheetLayoutView="100" workbookViewId="0">
      <selection activeCell="O22" sqref="O22"/>
    </sheetView>
  </sheetViews>
  <sheetFormatPr defaultRowHeight="12.75"/>
  <cols>
    <col min="1" max="1" width="6.85546875" customWidth="1"/>
    <col min="2" max="10" width="11.28515625" customWidth="1"/>
  </cols>
  <sheetData>
    <row r="1" spans="1:10" s="1" customFormat="1" ht="30" customHeight="1">
      <c r="A1" s="199" t="s">
        <v>57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s="3" customFormat="1" ht="19.5" customHeight="1">
      <c r="A2" s="257" t="s">
        <v>26</v>
      </c>
      <c r="B2" s="259" t="s">
        <v>23</v>
      </c>
      <c r="C2" s="260"/>
      <c r="D2" s="261"/>
      <c r="E2" s="259" t="s">
        <v>24</v>
      </c>
      <c r="F2" s="260"/>
      <c r="G2" s="261"/>
      <c r="H2" s="259" t="s">
        <v>25</v>
      </c>
      <c r="I2" s="260"/>
      <c r="J2" s="261"/>
    </row>
    <row r="3" spans="1:10" s="3" customFormat="1" ht="22.5" customHeight="1">
      <c r="A3" s="258"/>
      <c r="B3" s="14" t="s">
        <v>5</v>
      </c>
      <c r="C3" s="14" t="s">
        <v>6</v>
      </c>
      <c r="D3" s="14" t="s">
        <v>7</v>
      </c>
      <c r="E3" s="14" t="s">
        <v>5</v>
      </c>
      <c r="F3" s="14" t="s">
        <v>6</v>
      </c>
      <c r="G3" s="14" t="s">
        <v>7</v>
      </c>
      <c r="H3" s="14" t="s">
        <v>5</v>
      </c>
      <c r="I3" s="14" t="s">
        <v>6</v>
      </c>
      <c r="J3" s="14" t="s">
        <v>7</v>
      </c>
    </row>
    <row r="4" spans="1:10" s="16" customFormat="1" ht="45" customHeight="1">
      <c r="A4" s="22">
        <v>2005</v>
      </c>
      <c r="B4" s="18">
        <f>[3]TS!E7/[3]TS!B7%</f>
        <v>67.9884004870204</v>
      </c>
      <c r="C4" s="18">
        <f>[3]TS!F7/[3]TS!C7%</f>
        <v>76.533312978908697</v>
      </c>
      <c r="D4" s="18">
        <f>[3]TS!G7/[3]TS!D7%</f>
        <v>71.51252356012597</v>
      </c>
      <c r="E4" s="18">
        <f>[3]TS!K7/[3]TS!H7%</f>
        <v>58.63889853207678</v>
      </c>
      <c r="F4" s="18">
        <f>[3]TS!L7/[3]TS!I7%</f>
        <v>64.100267193846818</v>
      </c>
      <c r="G4" s="18">
        <f>[3]TS!M7/[3]TS!J7%</f>
        <v>60.726218070055999</v>
      </c>
      <c r="H4" s="18">
        <f>[3]TS!Q7/[3]TS!N7%</f>
        <v>54.366941366665358</v>
      </c>
      <c r="I4" s="18">
        <f>[3]TS!R7/[3]TS!O7%</f>
        <v>63.047807112158374</v>
      </c>
      <c r="J4" s="18">
        <f>[3]TS!S7/[3]TS!P7%</f>
        <v>57.366783743100854</v>
      </c>
    </row>
    <row r="5" spans="1:10" s="16" customFormat="1" ht="45" customHeight="1">
      <c r="A5" s="23">
        <v>2006</v>
      </c>
      <c r="B5" s="18">
        <f>[3]TS!E8/[3]TS!B8%</f>
        <v>69.851783041092673</v>
      </c>
      <c r="C5" s="18">
        <f>[3]TS!F8/[3]TS!C8%</f>
        <v>76.915046548330992</v>
      </c>
      <c r="D5" s="18">
        <f>[3]TS!G8/[3]TS!D8%</f>
        <v>72.709694166570912</v>
      </c>
      <c r="E5" s="18">
        <f>[3]TS!K8/[3]TS!H8%</f>
        <v>63.26284711030965</v>
      </c>
      <c r="F5" s="18">
        <f>[3]TS!L8/[3]TS!I8%</f>
        <v>69.549131114484453</v>
      </c>
      <c r="G5" s="18">
        <f>[3]TS!M8/[3]TS!J8%</f>
        <v>65.620795943879912</v>
      </c>
      <c r="H5" s="18">
        <f>[3]TS!Q8/[3]TS!N8%</f>
        <v>57.333721187489239</v>
      </c>
      <c r="I5" s="18">
        <f>[3]TS!R8/[3]TS!O8%</f>
        <v>63.461344912366464</v>
      </c>
      <c r="J5" s="18">
        <f>[3]TS!S8/[3]TS!P8%</f>
        <v>59.558171094524766</v>
      </c>
    </row>
    <row r="6" spans="1:10" s="16" customFormat="1" ht="45" customHeight="1">
      <c r="A6" s="23">
        <v>2007</v>
      </c>
      <c r="B6" s="18">
        <f>[3]TS!E9/[3]TS!B9%</f>
        <v>70.699783919833422</v>
      </c>
      <c r="C6" s="18">
        <f>[3]TS!F9/[3]TS!C9%</f>
        <v>78.75082775296103</v>
      </c>
      <c r="D6" s="18">
        <f>[3]TS!G9/[3]TS!D9%</f>
        <v>74.042210583824925</v>
      </c>
      <c r="E6" s="18">
        <f>[3]TS!K9/[3]TS!H9%</f>
        <v>66.439882944314547</v>
      </c>
      <c r="F6" s="18">
        <f>[3]TS!L9/[3]TS!I9%</f>
        <v>72.924642077776539</v>
      </c>
      <c r="G6" s="18">
        <f>[3]TS!M9/[3]TS!J9%</f>
        <v>68.969816312188158</v>
      </c>
      <c r="H6" s="18">
        <f>[3]TS!Q9/[3]TS!N9%</f>
        <v>58.617267868431632</v>
      </c>
      <c r="I6" s="18">
        <f>[3]TS!R9/[3]TS!O9%</f>
        <v>63.394564920386514</v>
      </c>
      <c r="J6" s="18">
        <f>[3]TS!S9/[3]TS!P9%</f>
        <v>60.440060374425698</v>
      </c>
    </row>
    <row r="7" spans="1:10" s="16" customFormat="1" ht="45" customHeight="1">
      <c r="A7" s="23">
        <v>2008</v>
      </c>
      <c r="B7" s="18">
        <f>[3]TS!E10/[3]TS!B10%</f>
        <v>68.351004924316669</v>
      </c>
      <c r="C7" s="18">
        <f>[3]TS!F10/[3]TS!C10%</f>
        <v>79.468942799601734</v>
      </c>
      <c r="D7" s="18">
        <f>[3]TS!G10/[3]TS!D10%</f>
        <v>73.036001273750912</v>
      </c>
      <c r="E7" s="18">
        <f>[3]TS!K10/[3]TS!H10%</f>
        <v>60.304304088963967</v>
      </c>
      <c r="F7" s="18">
        <f>[3]TS!L10/[3]TS!I10%</f>
        <v>69.799073212525443</v>
      </c>
      <c r="G7" s="18">
        <f>[3]TS!M10/[3]TS!J10%</f>
        <v>64.090974557340047</v>
      </c>
      <c r="H7" s="18">
        <f>[3]TS!Q10/[3]TS!N10%</f>
        <v>60.937103969179297</v>
      </c>
      <c r="I7" s="18">
        <f>[3]TS!R10/[3]TS!O10%</f>
        <v>65.156729932265449</v>
      </c>
      <c r="J7" s="18">
        <f>[3]TS!S10/[3]TS!P10%</f>
        <v>62.573274106259575</v>
      </c>
    </row>
    <row r="8" spans="1:10" s="16" customFormat="1" ht="45" customHeight="1">
      <c r="A8" s="23">
        <v>2009</v>
      </c>
      <c r="B8" s="18">
        <f>[3]TS!E11/[3]TS!B11%</f>
        <v>73.024885467079486</v>
      </c>
      <c r="C8" s="18">
        <f>[3]TS!F11/[3]TS!C11%</f>
        <v>80.671383533294005</v>
      </c>
      <c r="D8" s="18">
        <f>[3]TS!G11/[3]TS!D11%</f>
        <v>76.23895326241194</v>
      </c>
      <c r="E8" s="18">
        <f>[3]TS!K11/[3]TS!H11%</f>
        <v>66.362527186886638</v>
      </c>
      <c r="F8" s="18">
        <f>[3]TS!L11/[3]TS!I11%</f>
        <v>73.912104144580482</v>
      </c>
      <c r="G8" s="18">
        <f>[3]TS!M11/[3]TS!J11%</f>
        <v>69.441122658254557</v>
      </c>
      <c r="H8" s="18">
        <f>[3]TS!Q11/[3]TS!N11%</f>
        <v>65.34535901710953</v>
      </c>
      <c r="I8" s="18">
        <f>[3]TS!R11/[3]TS!O11%</f>
        <v>67.616822645230556</v>
      </c>
      <c r="J8" s="18">
        <f>[3]TS!S11/[3]TS!P11%</f>
        <v>66.254687796878429</v>
      </c>
    </row>
    <row r="9" spans="1:10" s="16" customFormat="1" ht="45" customHeight="1">
      <c r="A9" s="23">
        <v>2010</v>
      </c>
      <c r="B9" s="18">
        <f>TS!E12/TS!B12%</f>
        <v>72.670224845721123</v>
      </c>
      <c r="C9" s="18">
        <f>TS!F12/TS!C12%</f>
        <v>80.792147433453394</v>
      </c>
      <c r="D9" s="18">
        <f>TS!G12/TS!D12%</f>
        <v>76.19865111710925</v>
      </c>
      <c r="E9" s="18">
        <f>TS!K12/TS!H12%</f>
        <v>66.676697145379975</v>
      </c>
      <c r="F9" s="18">
        <f>TS!L12/TS!I12%</f>
        <v>75.322307257691719</v>
      </c>
      <c r="G9" s="18">
        <f>TS!M12/TS!J12%</f>
        <v>70.306958599949581</v>
      </c>
      <c r="H9" s="18">
        <f>TS!Q12/TS!N12%</f>
        <v>64.794737959785849</v>
      </c>
      <c r="I9" s="18">
        <f>TS!R12/TS!O12%</f>
        <v>68.8997177145921</v>
      </c>
      <c r="J9" s="18">
        <f>TS!S12/TS!P12%</f>
        <v>66.497363980063056</v>
      </c>
    </row>
    <row r="10" spans="1:10" s="16" customFormat="1" ht="45" customHeight="1">
      <c r="A10" s="23">
        <v>2011</v>
      </c>
      <c r="B10" s="18">
        <f>TS!E13/TS!B13%</f>
        <v>70.292132550808901</v>
      </c>
      <c r="C10" s="18">
        <f>TS!F13/TS!C13%</f>
        <v>80.420537540283505</v>
      </c>
      <c r="D10" s="18">
        <f>TS!G13/TS!D13%</f>
        <v>74.768579845560609</v>
      </c>
      <c r="E10" s="18">
        <f>TS!K13/TS!H13%</f>
        <v>62.891066430223049</v>
      </c>
      <c r="F10" s="18">
        <f>TS!L13/TS!I13%</f>
        <v>76.139334023550362</v>
      </c>
      <c r="G10" s="18">
        <f>TS!M13/TS!J13%</f>
        <v>68.534182977467921</v>
      </c>
      <c r="H10" s="18">
        <f>TS!Q13/TS!N13%</f>
        <v>64.018852243779762</v>
      </c>
      <c r="I10" s="18">
        <f>TS!R13/TS!O13%</f>
        <v>68.432234539947657</v>
      </c>
      <c r="J10" s="18">
        <f>TS!S13/TS!P13%</f>
        <v>65.890670428946692</v>
      </c>
    </row>
    <row r="11" spans="1:10" s="16" customFormat="1" ht="45" customHeight="1">
      <c r="A11" s="23">
        <v>2012</v>
      </c>
      <c r="B11" s="18">
        <f>TS!E14/TS!B14%</f>
        <v>75.312170990352669</v>
      </c>
      <c r="C11" s="18">
        <f>TS!F14/TS!C14%</f>
        <v>83.599449541350452</v>
      </c>
      <c r="D11" s="18">
        <f>TS!G14/TS!D14%</f>
        <v>78.93277893277893</v>
      </c>
      <c r="E11" s="18">
        <f>TS!K14/TS!H14%</f>
        <v>70.526022768351638</v>
      </c>
      <c r="F11" s="18">
        <f>TS!L14/TS!I14%</f>
        <v>80.760975310425408</v>
      </c>
      <c r="G11" s="18">
        <f>TS!M14/TS!J14%</f>
        <v>74.932671079855155</v>
      </c>
      <c r="H11" s="18">
        <f>TS!Q14/TS!N14%</f>
        <v>66.061704658997357</v>
      </c>
      <c r="I11" s="18">
        <f>TS!R14/TS!O14%</f>
        <v>71.425466624280673</v>
      </c>
      <c r="J11" s="18">
        <f>TS!S14/TS!P14%</f>
        <v>68.36590650975802</v>
      </c>
    </row>
    <row r="12" spans="1:10" s="16" customFormat="1" ht="45" customHeight="1">
      <c r="A12" s="23">
        <v>2013</v>
      </c>
      <c r="B12" s="18">
        <f>TS!E15/TS!B15%</f>
        <v>75.583753131297371</v>
      </c>
      <c r="C12" s="18">
        <f>TS!F15/TS!C15%</f>
        <v>82.619983106638742</v>
      </c>
      <c r="D12" s="18">
        <f>TS!G15/TS!D15%</f>
        <v>78.678685706474639</v>
      </c>
      <c r="E12" s="18">
        <f>TS!K15/TS!H15%</f>
        <v>71.886797210601529</v>
      </c>
      <c r="F12" s="18">
        <f>TS!L15/TS!I15%</f>
        <v>77.928051840070154</v>
      </c>
      <c r="G12" s="18">
        <f>TS!M15/TS!J15%</f>
        <v>74.546553065709688</v>
      </c>
      <c r="H12" s="18">
        <f>TS!Q15/TS!N15%</f>
        <v>66.078268480170109</v>
      </c>
      <c r="I12" s="18">
        <f>TS!R15/TS!O15%</f>
        <v>71.08065232565518</v>
      </c>
      <c r="J12" s="18">
        <f>TS!S15/TS!P15%</f>
        <v>68.295885712742546</v>
      </c>
    </row>
    <row r="13" spans="1:10" s="16" customFormat="1" ht="45" customHeight="1">
      <c r="A13" s="23">
        <v>2014</v>
      </c>
      <c r="B13" s="18">
        <f>TS!E16/TS!B16%</f>
        <v>75.713366837608234</v>
      </c>
      <c r="C13" s="18">
        <f>TS!F16/TS!C16%</f>
        <v>83.455411239580343</v>
      </c>
      <c r="D13" s="18">
        <f>TS!G16/TS!D16%</f>
        <v>79.162704456552376</v>
      </c>
      <c r="E13" s="18">
        <f>TS!K16/TS!H16%</f>
        <v>71.334882070677324</v>
      </c>
      <c r="F13" s="18">
        <f>TS!L16/TS!I16%</f>
        <v>79.777075361836637</v>
      </c>
      <c r="G13" s="18">
        <f>TS!M16/TS!J16%</f>
        <v>75.100396288616622</v>
      </c>
      <c r="H13" s="18">
        <f>TS!Q16/TS!N16%</f>
        <v>66.756098937124378</v>
      </c>
      <c r="I13" s="18">
        <f>TS!R16/TS!O16%</f>
        <v>72.637445937673348</v>
      </c>
      <c r="J13" s="18">
        <f>TS!S16/TS!P16%</f>
        <v>69.478979473946907</v>
      </c>
    </row>
    <row r="14" spans="1:10" s="16" customFormat="1" ht="45" customHeight="1">
      <c r="A14" s="23">
        <v>2015</v>
      </c>
      <c r="B14" s="18">
        <f>TS!E17/TS!B17%</f>
        <v>76.048739006815353</v>
      </c>
      <c r="C14" s="18">
        <f>TS!F17/TS!C17%</f>
        <v>84.008420392877483</v>
      </c>
      <c r="D14" s="18">
        <f>TS!G17/TS!D17%</f>
        <v>79.642562532027839</v>
      </c>
      <c r="E14" s="18">
        <f>TS!K17/TS!H17%</f>
        <v>72.695559786411224</v>
      </c>
      <c r="F14" s="18">
        <f>TS!L17/TS!I17%</f>
        <v>79.656714270396392</v>
      </c>
      <c r="G14" s="18">
        <f>TS!M17/TS!J17%</f>
        <v>75.856217608495285</v>
      </c>
      <c r="H14" s="18">
        <f>TS!Q17/TS!N17%</f>
        <v>65.565110855414432</v>
      </c>
      <c r="I14" s="18">
        <f>TS!R17/TS!O17%</f>
        <v>71.714581940447474</v>
      </c>
      <c r="J14" s="18">
        <f>TS!S17/TS!P17%</f>
        <v>68.541456798599825</v>
      </c>
    </row>
  </sheetData>
  <mergeCells count="5">
    <mergeCell ref="A1:J1"/>
    <mergeCell ref="A2:A3"/>
    <mergeCell ref="B2:D2"/>
    <mergeCell ref="E2:G2"/>
    <mergeCell ref="H2:J2"/>
  </mergeCells>
  <phoneticPr fontId="0" type="noConversion"/>
  <printOptions horizontalCentered="1"/>
  <pageMargins left="0.59055118110236227" right="7.874015748031496E-2" top="0.74803149606299213" bottom="0.74803149606299213" header="0.31496062992125984" footer="0.31496062992125984"/>
  <pageSetup paperSize="9" scale="88" firstPageNumber="42" orientation="landscape" useFirstPageNumber="1" r:id="rId1"/>
  <headerFooter alignWithMargins="0">
    <oddFooter>&amp;C&amp;"Cambria,Regular"&amp;9XII-&amp;P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Board</vt:lpstr>
      <vt:lpstr>OpenBoard</vt:lpstr>
      <vt:lpstr>Stream-wise</vt:lpstr>
      <vt:lpstr>TS</vt:lpstr>
      <vt:lpstr>Pass%TS</vt:lpstr>
      <vt:lpstr>Board!Print_Area</vt:lpstr>
      <vt:lpstr>OpenBoard!Print_Area</vt:lpstr>
      <vt:lpstr>'Pass%TS'!Print_Area</vt:lpstr>
      <vt:lpstr>'Stream-wise'!Print_Area</vt:lpstr>
      <vt:lpstr>TS!Print_Area</vt:lpstr>
      <vt:lpstr>Board!Print_Titles</vt:lpstr>
      <vt:lpstr>OpenBoard!Print_Titles</vt:lpstr>
      <vt:lpstr>'Stream-wise'!Print_Titles</vt:lpstr>
      <vt:lpstr>TS!Print_Titles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chanderkant</dc:creator>
  <cp:lastModifiedBy>Jaishree</cp:lastModifiedBy>
  <cp:lastPrinted>2017-06-30T05:08:39Z</cp:lastPrinted>
  <dcterms:created xsi:type="dcterms:W3CDTF">2006-10-19T05:00:05Z</dcterms:created>
  <dcterms:modified xsi:type="dcterms:W3CDTF">2019-06-11T07:00:12Z</dcterms:modified>
</cp:coreProperties>
</file>